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65" activeTab="0"/>
  </bookViews>
  <sheets>
    <sheet name="Pensionsförlust" sheetId="1" r:id="rId1"/>
    <sheet name="Uppdateringar" sheetId="2" r:id="rId2"/>
    <sheet name="hjälpberäkningar" sheetId="3" state="hidden" r:id="rId3"/>
    <sheet name="div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  <author>tibcar</author>
    <author>Carl Tibell</author>
  </authors>
  <commentList>
    <comment ref="G6" authorId="0">
      <text>
        <r>
          <rPr>
            <sz val="8"/>
            <rFont val="Tahoma"/>
            <family val="0"/>
          </rPr>
          <t xml:space="preserve">Ange ÅÅÅÅ-MM-DD
t.ex.  1956-03-10
</t>
        </r>
      </text>
    </comment>
    <comment ref="B53" authorId="0">
      <text>
        <r>
          <rPr>
            <sz val="8"/>
            <rFont val="Tahoma"/>
            <family val="0"/>
          </rPr>
          <t>PGI = Inkomst före 1999. Inget avdrag för pensionsavgift</t>
        </r>
      </text>
    </comment>
    <comment ref="B12" authorId="1">
      <text>
        <r>
          <rPr>
            <b/>
            <u val="single"/>
            <sz val="8"/>
            <rFont val="Tahoma"/>
            <family val="2"/>
          </rPr>
          <t>Mellangenerationen:</t>
        </r>
        <r>
          <rPr>
            <sz val="8"/>
            <rFont val="Tahoma"/>
            <family val="2"/>
          </rPr>
          <t xml:space="preserve">
Använd inte denna räknare. Räkna istället manuellt med 50% av förlusten efter avdrag för pensionsavgiften (7%)  </t>
        </r>
      </text>
    </comment>
    <comment ref="F14" authorId="1">
      <text>
        <r>
          <rPr>
            <sz val="8"/>
            <rFont val="Tahoma"/>
            <family val="2"/>
          </rPr>
          <t>Taket måste manuellt beaktas vid beräkning av inkomstförlust. Taket är 7,5 * inkbb efter pensionsavgift.</t>
        </r>
      </text>
    </comment>
    <comment ref="G4" authorId="1">
      <text>
        <r>
          <rPr>
            <sz val="8"/>
            <rFont val="Tahoma"/>
            <family val="2"/>
          </rPr>
          <t xml:space="preserve">Även ev. inkomstförlust under akut sjuktid ska beaktas. </t>
        </r>
      </text>
    </comment>
    <comment ref="B11" authorId="2">
      <text>
        <r>
          <rPr>
            <sz val="8"/>
            <rFont val="Tahoma"/>
            <family val="2"/>
          </rPr>
          <t>Räknaren ska inte användas vid skadebetingad sjukersättning.</t>
        </r>
      </text>
    </comment>
  </commentList>
</comments>
</file>

<file path=xl/sharedStrings.xml><?xml version="1.0" encoding="utf-8"?>
<sst xmlns="http://schemas.openxmlformats.org/spreadsheetml/2006/main" count="288" uniqueCount="106">
  <si>
    <t xml:space="preserve">Pensionsförlust vid skälighetsbestämd inkomstförlust / inkomstförlust begränsad tid </t>
  </si>
  <si>
    <t xml:space="preserve">Skada nr </t>
  </si>
  <si>
    <t xml:space="preserve">              Första år</t>
  </si>
  <si>
    <t>Fastställelseår /</t>
  </si>
  <si>
    <t xml:space="preserve">              med förlust (ÅÅÅÅ)</t>
  </si>
  <si>
    <t xml:space="preserve">           År för arbetsåtergång</t>
  </si>
  <si>
    <t>Namn</t>
  </si>
  <si>
    <t>(ÅÅÅÅ)</t>
  </si>
  <si>
    <t xml:space="preserve">           1 jan år efter fastställelseår /</t>
  </si>
  <si>
    <t>Handläggare</t>
  </si>
  <si>
    <t>Född</t>
  </si>
  <si>
    <t>Dag för arbetsåtergång</t>
  </si>
  <si>
    <t>ÅÅÅÅ-MM-DD</t>
  </si>
  <si>
    <r>
      <t xml:space="preserve">  </t>
    </r>
    <r>
      <rPr>
        <b/>
        <u val="single"/>
        <sz val="9"/>
        <rFont val="Arial"/>
        <family val="0"/>
      </rPr>
      <t>Pensionsförlust-allmän pension</t>
    </r>
  </si>
  <si>
    <t xml:space="preserve"> Skälighetsbestämd inkomstförlust </t>
  </si>
  <si>
    <t>Inkomstförlust begränsad tid</t>
  </si>
  <si>
    <t>(födda fr.o.m. 1954)</t>
  </si>
  <si>
    <t>antal</t>
  </si>
  <si>
    <t>(födda fr.o.m. 1938)</t>
  </si>
  <si>
    <t>förlust</t>
  </si>
  <si>
    <t>månader</t>
  </si>
  <si>
    <t>faktisk</t>
  </si>
  <si>
    <t>inkomst-</t>
  </si>
  <si>
    <t>År</t>
  </si>
  <si>
    <t>helår</t>
  </si>
  <si>
    <t>med förlust</t>
  </si>
  <si>
    <t xml:space="preserve">tak </t>
  </si>
  <si>
    <t xml:space="preserve">                  Summa t.o.m.  år 1998:</t>
  </si>
  <si>
    <t xml:space="preserve">               Summa t.o.m.  år 1998:</t>
  </si>
  <si>
    <t xml:space="preserve">                  Summa fr.o.m. år 1999:</t>
  </si>
  <si>
    <t xml:space="preserve">               Summa fr.o.m. år 1999:</t>
  </si>
  <si>
    <t>Framtida</t>
  </si>
  <si>
    <t>Antal år</t>
  </si>
  <si>
    <t>Ink. förlust</t>
  </si>
  <si>
    <t>Ink.förlust</t>
  </si>
  <si>
    <t>t.o.m. 1998</t>
  </si>
  <si>
    <t>fr.o.m.1999</t>
  </si>
  <si>
    <t xml:space="preserve">           Pensionsförluster</t>
  </si>
  <si>
    <t xml:space="preserve">          Pensionsförluster</t>
  </si>
  <si>
    <t>av ink. före år 1999</t>
  </si>
  <si>
    <t>av ink. från år 1999</t>
  </si>
  <si>
    <t>Pensionsförlust per år</t>
  </si>
  <si>
    <t>information</t>
  </si>
  <si>
    <t>Utskriftsdatum</t>
  </si>
  <si>
    <t>Återgår i arbete - ink.förl. även i framtiden</t>
  </si>
  <si>
    <t>Återgår i arbete - ink.förl. begränsad tid</t>
  </si>
  <si>
    <t>inkomst</t>
  </si>
  <si>
    <t>ink underlag</t>
  </si>
  <si>
    <t>år före 1999</t>
  </si>
  <si>
    <t>ink före 99</t>
  </si>
  <si>
    <t>ink fom -99</t>
  </si>
  <si>
    <t>ink fom 99</t>
  </si>
  <si>
    <t>bas-</t>
  </si>
  <si>
    <t>"taket"</t>
  </si>
  <si>
    <t>belopp</t>
  </si>
  <si>
    <t>x 7,5</t>
  </si>
  <si>
    <t xml:space="preserve">slutmånad </t>
  </si>
  <si>
    <t>månad innan 65år,slutet</t>
  </si>
  <si>
    <t>År när livränta fastställes</t>
  </si>
  <si>
    <t>(När delningstalet ändras korrigeras</t>
  </si>
  <si>
    <t>beräkningarna automatiskt. Informations-</t>
  </si>
  <si>
    <t>summa</t>
  </si>
  <si>
    <t>ink efter 1999</t>
  </si>
  <si>
    <t>år för livränta</t>
  </si>
  <si>
    <t>d.v.s.högsta värde ovan</t>
  </si>
  <si>
    <t>pensions</t>
  </si>
  <si>
    <t>underlag</t>
  </si>
  <si>
    <t>kompl</t>
  </si>
  <si>
    <t>årligen</t>
  </si>
  <si>
    <t>delningstal</t>
  </si>
  <si>
    <t>pensions-</t>
  </si>
  <si>
    <t>ålder</t>
  </si>
  <si>
    <t>rutan påverkas också )</t>
  </si>
  <si>
    <t>år</t>
  </si>
  <si>
    <t>månad</t>
  </si>
  <si>
    <t>dag</t>
  </si>
  <si>
    <t>Flik Pensionsförlust</t>
  </si>
  <si>
    <t>Födelse</t>
  </si>
  <si>
    <t>födelse</t>
  </si>
  <si>
    <t xml:space="preserve">månad </t>
  </si>
  <si>
    <t>65-års dagen</t>
  </si>
  <si>
    <t>yngre generationen fr.o.m.</t>
  </si>
  <si>
    <t>1 jan efter år för fastställande</t>
  </si>
  <si>
    <t>av livränta</t>
  </si>
  <si>
    <t>avrundat</t>
  </si>
  <si>
    <t>Ev. kommentarer</t>
  </si>
  <si>
    <t xml:space="preserve">              Pensionsförlust per år</t>
  </si>
  <si>
    <t>Summa inkomstförlust för period</t>
  </si>
  <si>
    <t>TN</t>
  </si>
  <si>
    <t>skottår</t>
  </si>
  <si>
    <t>ja</t>
  </si>
  <si>
    <t>nej</t>
  </si>
  <si>
    <t>är det skottdag</t>
  </si>
  <si>
    <t>skottår?</t>
  </si>
  <si>
    <t xml:space="preserve">För att beräkna ålder, skottår m.m. </t>
  </si>
  <si>
    <t>TN version/datum</t>
  </si>
  <si>
    <t>Delningstal</t>
  </si>
  <si>
    <t>delnings-</t>
  </si>
  <si>
    <t>tal</t>
  </si>
  <si>
    <t>Födelseår</t>
  </si>
  <si>
    <t xml:space="preserve">delningstal  </t>
  </si>
  <si>
    <t>pensionsålder</t>
  </si>
  <si>
    <t>65/67-årsdagen</t>
  </si>
  <si>
    <t>år till 65/67</t>
  </si>
  <si>
    <t>Gula fält uppdateras</t>
  </si>
  <si>
    <t>2022 A</t>
  </si>
</sst>
</file>

<file path=xl/styles.xml><?xml version="1.0" encoding="utf-8"?>
<styleSheet xmlns="http://schemas.openxmlformats.org/spreadsheetml/2006/main">
  <numFmts count="5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00,000,000"/>
    <numFmt numFmtId="167" formatCode="yy/mm/dd"/>
    <numFmt numFmtId="168" formatCode="yyyy"/>
    <numFmt numFmtId="169" formatCode="yy/mm/dd;@"/>
    <numFmt numFmtId="170" formatCode="yyyy/mm/dd;@"/>
    <numFmt numFmtId="171" formatCode="yyyy;@"/>
    <numFmt numFmtId="172" formatCode="0.0"/>
    <numFmt numFmtId="173" formatCode="0.000000"/>
    <numFmt numFmtId="174" formatCode="0.0000"/>
    <numFmt numFmtId="175" formatCode="0.00000"/>
    <numFmt numFmtId="176" formatCode="0.000"/>
    <numFmt numFmtId="177" formatCode="0.0000%"/>
    <numFmt numFmtId="178" formatCode="&quot; år &quot;\ #"/>
    <numFmt numFmtId="179" formatCode="##&quot; år&quot;"/>
    <numFmt numFmtId="180" formatCode="&quot;till &quot;##"/>
    <numFmt numFmtId="181" formatCode="#&quot; =&quot;"/>
    <numFmt numFmtId="182" formatCode="&quot; =&quot;#"/>
    <numFmt numFmtId="183" formatCode="#%&quot; =&quot;"/>
    <numFmt numFmtId="184" formatCode="#.##%&quot; =&quot;"/>
    <numFmt numFmtId="185" formatCode="&quot;18,5% / &quot;\ #"/>
    <numFmt numFmtId="186" formatCode="&quot;18,5% / &quot;\ ##.#"/>
    <numFmt numFmtId="187" formatCode="&quot;18,5%/&quot;##.#"/>
    <numFmt numFmtId="188" formatCode="&quot;18,5%*0,93/&quot;##.#"/>
    <numFmt numFmtId="189" formatCode="##&quot;  år&quot;"/>
    <numFmt numFmtId="190" formatCode="[$-41D]&quot;den &quot;d\ mmmm\ yyyy"/>
    <numFmt numFmtId="191" formatCode="######\-####"/>
    <numFmt numFmtId="192" formatCode="#&quot; år&quot;"/>
    <numFmt numFmtId="193" formatCode="###,###&quot; kalenderdagar&quot;"/>
    <numFmt numFmtId="194" formatCode="#&quot; / 12&quot;"/>
    <numFmt numFmtId="195" formatCode="&quot;/ 12 &quot;#"/>
    <numFmt numFmtId="196" formatCode="#&quot; / 12 &quot;"/>
    <numFmt numFmtId="197" formatCode="#&quot;/ 12&quot;"/>
    <numFmt numFmtId="198" formatCode="#&quot;/12&quot;"/>
    <numFmt numFmtId="199" formatCode="&quot;18,5% / 0,93 *&quot;##.#"/>
    <numFmt numFmtId="200" formatCode="&quot;18,5% * 0,93 /&quot;##.#"/>
    <numFmt numFmtId="201" formatCode="&quot;= &quot;#.##&quot;%/&quot;#.##&quot;%&quot;"/>
    <numFmt numFmtId="202" formatCode="&quot;= &quot;#.##&quot;%/&quot;"/>
    <numFmt numFmtId="203" formatCode="&quot;= &quot;#.##"/>
    <numFmt numFmtId="204" formatCode="&quot;= &quot;#.##%"/>
    <numFmt numFmtId="205" formatCode="&quot;= &quot;#.##%&quot; /&quot;"/>
    <numFmt numFmtId="206" formatCode="&quot;= &quot;#.##%\ &quot; / &quot;"/>
    <numFmt numFmtId="207" formatCode="mmm/yyyy"/>
    <numFmt numFmtId="208" formatCode="#&quot; /12&quot;"/>
    <numFmt numFmtId="209" formatCode="0.000%"/>
    <numFmt numFmtId="210" formatCode="&quot;till &quot;##&quot; år&quot;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9"/>
      <name val="Arial"/>
      <family val="0"/>
    </font>
    <font>
      <b/>
      <i/>
      <sz val="9"/>
      <color indexed="10"/>
      <name val="Arial"/>
      <family val="0"/>
    </font>
    <font>
      <b/>
      <u val="single"/>
      <sz val="9"/>
      <name val="Arial"/>
      <family val="0"/>
    </font>
    <font>
      <b/>
      <i/>
      <sz val="9"/>
      <name val="Arial"/>
      <family val="0"/>
    </font>
    <font>
      <u val="single"/>
      <sz val="9"/>
      <name val="Arial"/>
      <family val="0"/>
    </font>
    <font>
      <sz val="9"/>
      <color indexed="17"/>
      <name val="Arial"/>
      <family val="0"/>
    </font>
    <font>
      <sz val="9"/>
      <color indexed="56"/>
      <name val="Arial"/>
      <family val="0"/>
    </font>
    <font>
      <b/>
      <sz val="9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8"/>
      <name val="Tahoma"/>
      <family val="2"/>
    </font>
    <font>
      <sz val="10"/>
      <color indexed="10"/>
      <name val="Arial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i/>
      <sz val="10"/>
      <color indexed="23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1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i/>
      <sz val="10"/>
      <color rgb="FF7F7F7F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3" fontId="4" fillId="33" borderId="10" xfId="0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>
      <alignment/>
    </xf>
    <xf numFmtId="170" fontId="4" fillId="0" borderId="0" xfId="0" applyNumberFormat="1" applyFont="1" applyAlignment="1">
      <alignment/>
    </xf>
    <xf numFmtId="0" fontId="8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14" fontId="4" fillId="0" borderId="0" xfId="0" applyNumberFormat="1" applyFont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174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" fontId="4" fillId="35" borderId="10" xfId="0" applyNumberFormat="1" applyFont="1" applyFill="1" applyBorder="1" applyAlignment="1" applyProtection="1">
      <alignment horizontal="center"/>
      <protection/>
    </xf>
    <xf numFmtId="3" fontId="4" fillId="35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34" borderId="10" xfId="0" applyNumberFormat="1" applyFont="1" applyFill="1" applyBorder="1" applyAlignment="1" applyProtection="1">
      <alignment/>
      <protection/>
    </xf>
    <xf numFmtId="172" fontId="4" fillId="35" borderId="10" xfId="0" applyNumberFormat="1" applyFont="1" applyFill="1" applyBorder="1" applyAlignment="1" applyProtection="1">
      <alignment horizontal="center"/>
      <protection/>
    </xf>
    <xf numFmtId="3" fontId="4" fillId="34" borderId="0" xfId="0" applyNumberFormat="1" applyFont="1" applyFill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3" fontId="10" fillId="33" borderId="11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5" fillId="34" borderId="0" xfId="0" applyNumberFormat="1" applyFont="1" applyFill="1" applyBorder="1" applyAlignment="1" applyProtection="1">
      <alignment horizontal="center"/>
      <protection/>
    </xf>
    <xf numFmtId="1" fontId="4" fillId="36" borderId="10" xfId="0" applyNumberFormat="1" applyFont="1" applyFill="1" applyBorder="1" applyAlignment="1" applyProtection="1">
      <alignment horizontal="center"/>
      <protection locked="0"/>
    </xf>
    <xf numFmtId="170" fontId="4" fillId="36" borderId="10" xfId="0" applyNumberFormat="1" applyFont="1" applyFill="1" applyBorder="1" applyAlignment="1" applyProtection="1">
      <alignment horizontal="center"/>
      <protection locked="0"/>
    </xf>
    <xf numFmtId="3" fontId="4" fillId="36" borderId="10" xfId="0" applyNumberFormat="1" applyFont="1" applyFill="1" applyBorder="1" applyAlignment="1" applyProtection="1">
      <alignment/>
      <protection locked="0"/>
    </xf>
    <xf numFmtId="0" fontId="5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/>
      <protection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10" fontId="4" fillId="34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7" fillId="35" borderId="12" xfId="0" applyFont="1" applyFill="1" applyBorder="1" applyAlignment="1" applyProtection="1">
      <alignment/>
      <protection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7" fillId="35" borderId="13" xfId="0" applyFont="1" applyFill="1" applyBorder="1" applyAlignment="1" applyProtection="1">
      <alignment/>
      <protection/>
    </xf>
    <xf numFmtId="0" fontId="11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/>
      <protection/>
    </xf>
    <xf numFmtId="0" fontId="4" fillId="35" borderId="17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1" fontId="4" fillId="35" borderId="17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4" fillId="35" borderId="18" xfId="0" applyNumberFormat="1" applyFont="1" applyFill="1" applyBorder="1" applyAlignment="1">
      <alignment/>
    </xf>
    <xf numFmtId="0" fontId="4" fillId="33" borderId="20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/>
      <protection/>
    </xf>
    <xf numFmtId="17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" fontId="4" fillId="35" borderId="22" xfId="0" applyNumberFormat="1" applyFont="1" applyFill="1" applyBorder="1" applyAlignment="1">
      <alignment/>
    </xf>
    <xf numFmtId="3" fontId="4" fillId="35" borderId="23" xfId="0" applyNumberFormat="1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3" fontId="4" fillId="35" borderId="24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14" fillId="33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3" fontId="10" fillId="33" borderId="11" xfId="0" applyNumberFormat="1" applyFont="1" applyFill="1" applyBorder="1" applyAlignment="1" applyProtection="1">
      <alignment horizontal="right"/>
      <protection/>
    </xf>
    <xf numFmtId="184" fontId="5" fillId="34" borderId="15" xfId="0" applyNumberFormat="1" applyFont="1" applyFill="1" applyBorder="1" applyAlignment="1" applyProtection="1">
      <alignment horizontal="right"/>
      <protection/>
    </xf>
    <xf numFmtId="188" fontId="5" fillId="34" borderId="16" xfId="0" applyNumberFormat="1" applyFont="1" applyFill="1" applyBorder="1" applyAlignment="1" applyProtection="1">
      <alignment horizontal="left"/>
      <protection/>
    </xf>
    <xf numFmtId="184" fontId="5" fillId="34" borderId="20" xfId="0" applyNumberFormat="1" applyFont="1" applyFill="1" applyBorder="1" applyAlignment="1" applyProtection="1">
      <alignment horizontal="right"/>
      <protection/>
    </xf>
    <xf numFmtId="187" fontId="5" fillId="34" borderId="21" xfId="0" applyNumberFormat="1" applyFont="1" applyFill="1" applyBorder="1" applyAlignment="1" applyProtection="1">
      <alignment horizontal="left"/>
      <protection/>
    </xf>
    <xf numFmtId="1" fontId="4" fillId="35" borderId="0" xfId="0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9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9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9" fillId="0" borderId="0" xfId="0" applyFont="1" applyAlignment="1">
      <alignment/>
    </xf>
    <xf numFmtId="169" fontId="4" fillId="0" borderId="0" xfId="0" applyNumberFormat="1" applyFont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172" fontId="4" fillId="34" borderId="0" xfId="0" applyNumberFormat="1" applyFont="1" applyFill="1" applyBorder="1" applyAlignment="1" applyProtection="1">
      <alignment horizontal="center"/>
      <protection/>
    </xf>
    <xf numFmtId="0" fontId="5" fillId="34" borderId="16" xfId="0" applyFont="1" applyFill="1" applyBorder="1" applyAlignment="1" applyProtection="1">
      <alignment/>
      <protection/>
    </xf>
    <xf numFmtId="0" fontId="5" fillId="34" borderId="21" xfId="0" applyFont="1" applyFill="1" applyBorder="1" applyAlignment="1" applyProtection="1">
      <alignment/>
      <protection/>
    </xf>
    <xf numFmtId="14" fontId="4" fillId="0" borderId="18" xfId="0" applyNumberFormat="1" applyFont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horizontal="center"/>
    </xf>
    <xf numFmtId="169" fontId="4" fillId="34" borderId="0" xfId="0" applyNumberFormat="1" applyFont="1" applyFill="1" applyAlignment="1" applyProtection="1">
      <alignment/>
      <protection/>
    </xf>
    <xf numFmtId="169" fontId="4" fillId="34" borderId="10" xfId="0" applyNumberFormat="1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right"/>
      <protection/>
    </xf>
    <xf numFmtId="169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0" fontId="17" fillId="0" borderId="0" xfId="0" applyFont="1" applyAlignment="1">
      <alignment/>
    </xf>
    <xf numFmtId="0" fontId="4" fillId="34" borderId="0" xfId="0" applyFont="1" applyFill="1" applyAlignment="1" applyProtection="1">
      <alignment horizontal="right"/>
      <protection/>
    </xf>
    <xf numFmtId="0" fontId="7" fillId="37" borderId="12" xfId="0" applyFont="1" applyFill="1" applyBorder="1" applyAlignment="1">
      <alignment horizontal="center"/>
    </xf>
    <xf numFmtId="0" fontId="7" fillId="37" borderId="14" xfId="0" applyFont="1" applyFill="1" applyBorder="1" applyAlignment="1">
      <alignment/>
    </xf>
    <xf numFmtId="0" fontId="4" fillId="37" borderId="0" xfId="0" applyFont="1" applyFill="1" applyAlignment="1">
      <alignment/>
    </xf>
    <xf numFmtId="0" fontId="0" fillId="37" borderId="0" xfId="0" applyFill="1" applyAlignment="1">
      <alignment/>
    </xf>
    <xf numFmtId="0" fontId="7" fillId="37" borderId="17" xfId="0" applyFont="1" applyFill="1" applyBorder="1" applyAlignment="1">
      <alignment horizontal="center"/>
    </xf>
    <xf numFmtId="0" fontId="7" fillId="37" borderId="18" xfId="0" applyFont="1" applyFill="1" applyBorder="1" applyAlignment="1">
      <alignment/>
    </xf>
    <xf numFmtId="172" fontId="7" fillId="37" borderId="0" xfId="0" applyNumberFormat="1" applyFont="1" applyFill="1" applyBorder="1" applyAlignment="1" applyProtection="1">
      <alignment horizontal="center"/>
      <protection/>
    </xf>
    <xf numFmtId="177" fontId="4" fillId="37" borderId="0" xfId="0" applyNumberFormat="1" applyFont="1" applyFill="1" applyAlignment="1">
      <alignment/>
    </xf>
    <xf numFmtId="0" fontId="4" fillId="34" borderId="27" xfId="0" applyFont="1" applyFill="1" applyBorder="1" applyAlignment="1" applyProtection="1">
      <alignment horizontal="left"/>
      <protection/>
    </xf>
    <xf numFmtId="0" fontId="4" fillId="34" borderId="28" xfId="0" applyFont="1" applyFill="1" applyBorder="1" applyAlignment="1" applyProtection="1">
      <alignment horizontal="left"/>
      <protection/>
    </xf>
    <xf numFmtId="189" fontId="7" fillId="37" borderId="0" xfId="0" applyNumberFormat="1" applyFont="1" applyFill="1" applyBorder="1" applyAlignment="1">
      <alignment horizontal="left"/>
    </xf>
    <xf numFmtId="14" fontId="4" fillId="38" borderId="10" xfId="0" applyNumberFormat="1" applyFont="1" applyFill="1" applyBorder="1" applyAlignment="1" applyProtection="1">
      <alignment/>
      <protection locked="0"/>
    </xf>
    <xf numFmtId="14" fontId="5" fillId="34" borderId="0" xfId="0" applyNumberFormat="1" applyFont="1" applyFill="1" applyBorder="1" applyAlignment="1" applyProtection="1">
      <alignment horizontal="left"/>
      <protection/>
    </xf>
    <xf numFmtId="0" fontId="0" fillId="37" borderId="0" xfId="0" applyFill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0" fillId="37" borderId="29" xfId="0" applyFill="1" applyBorder="1" applyAlignment="1">
      <alignment/>
    </xf>
    <xf numFmtId="0" fontId="0" fillId="37" borderId="26" xfId="0" applyFill="1" applyBorder="1" applyAlignment="1">
      <alignment/>
    </xf>
    <xf numFmtId="189" fontId="4" fillId="37" borderId="10" xfId="0" applyNumberFormat="1" applyFont="1" applyFill="1" applyBorder="1" applyAlignment="1">
      <alignment horizontal="center"/>
    </xf>
    <xf numFmtId="189" fontId="4" fillId="34" borderId="30" xfId="0" applyNumberFormat="1" applyFont="1" applyFill="1" applyBorder="1" applyAlignment="1" applyProtection="1">
      <alignment horizontal="center"/>
      <protection/>
    </xf>
    <xf numFmtId="179" fontId="4" fillId="0" borderId="0" xfId="0" applyNumberFormat="1" applyFont="1" applyAlignment="1">
      <alignment horizontal="left"/>
    </xf>
    <xf numFmtId="210" fontId="4" fillId="34" borderId="0" xfId="0" applyNumberFormat="1" applyFont="1" applyFill="1" applyAlignment="1" applyProtection="1">
      <alignment horizontal="center"/>
      <protection/>
    </xf>
    <xf numFmtId="0" fontId="0" fillId="38" borderId="28" xfId="0" applyFill="1" applyBorder="1" applyAlignment="1" applyProtection="1">
      <alignment horizontal="center"/>
      <protection locked="0"/>
    </xf>
    <xf numFmtId="0" fontId="0" fillId="37" borderId="27" xfId="0" applyFill="1" applyBorder="1" applyAlignment="1">
      <alignment horizontal="center"/>
    </xf>
    <xf numFmtId="3" fontId="4" fillId="38" borderId="0" xfId="0" applyNumberFormat="1" applyFont="1" applyFill="1" applyBorder="1" applyAlignment="1" applyProtection="1">
      <alignment/>
      <protection/>
    </xf>
    <xf numFmtId="3" fontId="12" fillId="38" borderId="0" xfId="0" applyNumberFormat="1" applyFont="1" applyFill="1" applyBorder="1" applyAlignment="1" applyProtection="1">
      <alignment/>
      <protection/>
    </xf>
    <xf numFmtId="3" fontId="13" fillId="38" borderId="0" xfId="0" applyNumberFormat="1" applyFont="1" applyFill="1" applyBorder="1" applyAlignment="1" applyProtection="1">
      <alignment/>
      <protection/>
    </xf>
    <xf numFmtId="3" fontId="13" fillId="38" borderId="0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" fillId="36" borderId="19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4" fillId="36" borderId="20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49" fontId="4" fillId="36" borderId="27" xfId="0" applyNumberFormat="1" applyFont="1" applyFill="1" applyBorder="1" applyAlignment="1" applyProtection="1">
      <alignment horizontal="lef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4" fillId="36" borderId="27" xfId="0" applyFont="1" applyFill="1" applyBorder="1" applyAlignment="1" applyProtection="1">
      <alignment horizontal="left"/>
      <protection locked="0"/>
    </xf>
    <xf numFmtId="0" fontId="4" fillId="36" borderId="27" xfId="0" applyFont="1" applyFill="1" applyBorder="1" applyAlignment="1" applyProtection="1">
      <alignment/>
      <protection locked="0"/>
    </xf>
    <xf numFmtId="0" fontId="4" fillId="36" borderId="15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37" borderId="0" xfId="0" applyFill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ljde hyperlänken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67"/>
  <sheetViews>
    <sheetView tabSelected="1" zoomScalePageLayoutView="0" workbookViewId="0" topLeftCell="A1">
      <selection activeCell="B1" sqref="B1"/>
    </sheetView>
  </sheetViews>
  <sheetFormatPr defaultColWidth="8.421875" defaultRowHeight="12.75"/>
  <cols>
    <col min="1" max="1" width="0.9921875" style="3" customWidth="1"/>
    <col min="2" max="2" width="9.28125" style="3" customWidth="1"/>
    <col min="3" max="3" width="12.57421875" style="3" customWidth="1"/>
    <col min="4" max="4" width="9.421875" style="3" customWidth="1"/>
    <col min="5" max="5" width="8.57421875" style="3" customWidth="1"/>
    <col min="6" max="6" width="6.57421875" style="3" customWidth="1"/>
    <col min="7" max="7" width="9.8515625" style="3" customWidth="1"/>
    <col min="8" max="8" width="8.00390625" style="3" customWidth="1"/>
    <col min="9" max="10" width="8.57421875" style="3" customWidth="1"/>
    <col min="11" max="11" width="1.421875" style="3" customWidth="1"/>
    <col min="12" max="16384" width="8.421875" style="3" customWidth="1"/>
  </cols>
  <sheetData>
    <row r="1" spans="1:11" ht="12">
      <c r="A1" s="2"/>
      <c r="B1" s="38" t="s">
        <v>0</v>
      </c>
      <c r="C1" s="38"/>
      <c r="D1" s="38"/>
      <c r="E1" s="38"/>
      <c r="F1" s="38"/>
      <c r="G1" s="38"/>
      <c r="H1" s="38"/>
      <c r="I1" s="2"/>
      <c r="J1" s="2"/>
      <c r="K1" s="2"/>
    </row>
    <row r="2" spans="1:11" ht="12">
      <c r="A2" s="2"/>
      <c r="B2" s="2"/>
      <c r="C2" s="2"/>
      <c r="D2" s="2"/>
      <c r="E2" s="2"/>
      <c r="F2" s="33" t="s">
        <v>2</v>
      </c>
      <c r="G2" s="2"/>
      <c r="H2" s="2"/>
      <c r="I2" s="33" t="s">
        <v>3</v>
      </c>
      <c r="J2" s="2"/>
      <c r="K2" s="2"/>
    </row>
    <row r="3" spans="1:11" ht="12">
      <c r="A3" s="2"/>
      <c r="B3" s="2" t="s">
        <v>1</v>
      </c>
      <c r="C3" s="2"/>
      <c r="D3" s="2"/>
      <c r="E3" s="2"/>
      <c r="F3" s="33" t="s">
        <v>4</v>
      </c>
      <c r="G3" s="2"/>
      <c r="H3" s="2"/>
      <c r="I3" s="32" t="s">
        <v>5</v>
      </c>
      <c r="J3" s="2"/>
      <c r="K3" s="2"/>
    </row>
    <row r="4" spans="1:11" ht="12">
      <c r="A4" s="2"/>
      <c r="B4" s="153"/>
      <c r="C4" s="154"/>
      <c r="D4" s="155"/>
      <c r="E4" s="2"/>
      <c r="F4" s="2"/>
      <c r="G4" s="29"/>
      <c r="H4" s="2"/>
      <c r="I4" s="29"/>
      <c r="J4" s="2" t="s">
        <v>7</v>
      </c>
      <c r="K4" s="2"/>
    </row>
    <row r="5" spans="1:11" ht="12">
      <c r="A5" s="2"/>
      <c r="B5" s="2" t="s">
        <v>6</v>
      </c>
      <c r="C5" s="5"/>
      <c r="D5" s="2"/>
      <c r="E5" s="2"/>
      <c r="F5" s="2"/>
      <c r="G5" s="33" t="s">
        <v>10</v>
      </c>
      <c r="H5" s="35" t="s">
        <v>8</v>
      </c>
      <c r="I5" s="2"/>
      <c r="J5" s="2"/>
      <c r="K5" s="2"/>
    </row>
    <row r="6" spans="1:11" ht="12">
      <c r="A6" s="2"/>
      <c r="B6" s="156"/>
      <c r="C6" s="154"/>
      <c r="D6" s="155"/>
      <c r="E6" s="2"/>
      <c r="F6" s="2"/>
      <c r="G6" s="30"/>
      <c r="H6" s="2"/>
      <c r="I6" s="34" t="s">
        <v>11</v>
      </c>
      <c r="J6" s="2"/>
      <c r="K6" s="2"/>
    </row>
    <row r="7" spans="1:11" ht="12">
      <c r="A7" s="2"/>
      <c r="B7" s="2" t="s">
        <v>9</v>
      </c>
      <c r="C7" s="2"/>
      <c r="D7" s="2"/>
      <c r="E7" s="2"/>
      <c r="F7" s="2"/>
      <c r="G7" s="32" t="s">
        <v>12</v>
      </c>
      <c r="H7" s="2"/>
      <c r="I7" s="112">
        <f>IF(I4="","",DATE(I4+1,1,1))</f>
      </c>
      <c r="J7" s="2"/>
      <c r="K7" s="2"/>
    </row>
    <row r="8" spans="1:13" ht="12">
      <c r="A8" s="2"/>
      <c r="B8" s="157"/>
      <c r="C8" s="154"/>
      <c r="D8" s="155"/>
      <c r="E8" s="2"/>
      <c r="F8" s="33"/>
      <c r="G8" s="33"/>
      <c r="H8" s="2"/>
      <c r="I8" s="32"/>
      <c r="J8" s="2"/>
      <c r="K8" s="2"/>
      <c r="M8" s="6"/>
    </row>
    <row r="9" spans="1:11" ht="12">
      <c r="A9" s="2"/>
      <c r="B9" s="81">
        <f>IF(G6="","",IF(AND(C15&gt;0,G6&lt;hjälpberäkningar!B1),"Fel - född före 1954",""))</f>
      </c>
      <c r="C9" s="2"/>
      <c r="D9" s="2"/>
      <c r="E9" s="2"/>
      <c r="F9" s="2"/>
      <c r="G9" s="2"/>
      <c r="H9" s="2"/>
      <c r="I9" s="105"/>
      <c r="J9" s="2"/>
      <c r="K9" s="2"/>
    </row>
    <row r="10" spans="1:14" ht="12">
      <c r="A10" s="2"/>
      <c r="B10" s="7"/>
      <c r="C10" s="5"/>
      <c r="D10" s="8" t="s">
        <v>13</v>
      </c>
      <c r="E10" s="5"/>
      <c r="F10" s="2"/>
      <c r="G10" s="9"/>
      <c r="H10" s="9"/>
      <c r="I10" s="2"/>
      <c r="J10" s="2"/>
      <c r="K10" s="2"/>
      <c r="M10" s="6"/>
      <c r="N10" s="10"/>
    </row>
    <row r="11" spans="1:11" ht="12">
      <c r="A11" s="2"/>
      <c r="B11" s="8" t="s">
        <v>14</v>
      </c>
      <c r="C11" s="2"/>
      <c r="D11" s="2"/>
      <c r="E11" s="2"/>
      <c r="F11" s="11"/>
      <c r="G11" s="9" t="s">
        <v>15</v>
      </c>
      <c r="H11" s="11"/>
      <c r="I11" s="11"/>
      <c r="J11" s="2"/>
      <c r="K11" s="2"/>
    </row>
    <row r="12" spans="1:14" ht="12">
      <c r="A12" s="2"/>
      <c r="B12" s="8" t="s">
        <v>16</v>
      </c>
      <c r="C12" s="2"/>
      <c r="D12" s="4" t="s">
        <v>17</v>
      </c>
      <c r="E12" s="2"/>
      <c r="F12" s="11"/>
      <c r="G12" s="80" t="s">
        <v>18</v>
      </c>
      <c r="H12" s="11"/>
      <c r="I12" s="12" t="s">
        <v>17</v>
      </c>
      <c r="J12" s="8"/>
      <c r="K12" s="2"/>
      <c r="L12" s="13"/>
      <c r="M12" s="14"/>
      <c r="N12" s="15"/>
    </row>
    <row r="13" spans="1:11" ht="12">
      <c r="A13" s="2"/>
      <c r="B13" s="8"/>
      <c r="C13" s="4" t="s">
        <v>19</v>
      </c>
      <c r="D13" s="4" t="s">
        <v>20</v>
      </c>
      <c r="E13" s="4" t="s">
        <v>21</v>
      </c>
      <c r="F13" s="12" t="s">
        <v>22</v>
      </c>
      <c r="G13" s="8"/>
      <c r="H13" s="4" t="s">
        <v>19</v>
      </c>
      <c r="I13" s="4" t="s">
        <v>20</v>
      </c>
      <c r="J13" s="4" t="s">
        <v>21</v>
      </c>
      <c r="K13" s="2"/>
    </row>
    <row r="14" spans="1:11" ht="12">
      <c r="A14" s="2"/>
      <c r="B14" s="4" t="s">
        <v>23</v>
      </c>
      <c r="C14" s="4" t="s">
        <v>24</v>
      </c>
      <c r="D14" s="4" t="s">
        <v>25</v>
      </c>
      <c r="E14" s="4" t="s">
        <v>19</v>
      </c>
      <c r="F14" s="12" t="s">
        <v>26</v>
      </c>
      <c r="G14" s="4" t="s">
        <v>23</v>
      </c>
      <c r="H14" s="4" t="s">
        <v>24</v>
      </c>
      <c r="I14" s="4" t="s">
        <v>25</v>
      </c>
      <c r="J14" s="4" t="s">
        <v>19</v>
      </c>
      <c r="K14" s="2"/>
    </row>
    <row r="15" spans="1:14" ht="12">
      <c r="A15" s="2"/>
      <c r="B15" s="16">
        <f>IF(I4="","",SUM(G4))</f>
      </c>
      <c r="C15" s="31"/>
      <c r="D15" s="31"/>
      <c r="E15" s="17">
        <f>IF(D15="",C15,SUM(C15*D15/12))</f>
        <v>0</v>
      </c>
      <c r="F15" s="28">
        <f>IF(B15="","",LOOKUP(B15,Uppdateringar!$A$13:$A$103,Uppdateringar!$C$13:$C$103))</f>
      </c>
      <c r="G15" s="16">
        <f>IF(I4="","",SUM(G4))</f>
      </c>
      <c r="H15" s="31"/>
      <c r="I15" s="31"/>
      <c r="J15" s="17">
        <f>IF(I15="",H15,SUM(H15*I15/12))</f>
        <v>0</v>
      </c>
      <c r="K15" s="2"/>
      <c r="N15" s="18"/>
    </row>
    <row r="16" spans="1:14" ht="12">
      <c r="A16" s="2"/>
      <c r="B16" s="16">
        <f aca="true" t="shared" si="0" ref="B16:B34">IF(B15="","",IF(B15&lt;$I$4,(B15+1),""))</f>
      </c>
      <c r="C16" s="31"/>
      <c r="D16" s="31"/>
      <c r="E16" s="17">
        <f aca="true" t="shared" si="1" ref="E16:E34">IF(D16="",C16,SUM(C16*D16/12))</f>
        <v>0</v>
      </c>
      <c r="F16" s="28">
        <f>IF(B16="","",LOOKUP(B16,Uppdateringar!$A$13:$A$103,Uppdateringar!$C$13:$C$103))</f>
      </c>
      <c r="G16" s="16">
        <f aca="true" t="shared" si="2" ref="G16:G34">IF(G15="","",IF(G15&lt;$I$4,(G15+1),""))</f>
      </c>
      <c r="H16" s="31"/>
      <c r="I16" s="31"/>
      <c r="J16" s="17">
        <f aca="true" t="shared" si="3" ref="J16:J34">IF(I16="",H16,SUM(H16*I16/12))</f>
        <v>0</v>
      </c>
      <c r="K16" s="2"/>
      <c r="N16" s="19"/>
    </row>
    <row r="17" spans="1:11" ht="12">
      <c r="A17" s="2"/>
      <c r="B17" s="16">
        <f t="shared" si="0"/>
      </c>
      <c r="C17" s="31"/>
      <c r="D17" s="31"/>
      <c r="E17" s="17">
        <f t="shared" si="1"/>
        <v>0</v>
      </c>
      <c r="F17" s="28">
        <f>IF(B17="","",LOOKUP(B17,Uppdateringar!$A$13:$A$103,Uppdateringar!$C$13:$C$103))</f>
      </c>
      <c r="G17" s="16">
        <f t="shared" si="2"/>
      </c>
      <c r="H17" s="31"/>
      <c r="I17" s="31"/>
      <c r="J17" s="17">
        <f t="shared" si="3"/>
        <v>0</v>
      </c>
      <c r="K17" s="2"/>
    </row>
    <row r="18" spans="1:11" ht="12">
      <c r="A18" s="2"/>
      <c r="B18" s="16">
        <f t="shared" si="0"/>
      </c>
      <c r="C18" s="31"/>
      <c r="D18" s="31"/>
      <c r="E18" s="17">
        <f t="shared" si="1"/>
        <v>0</v>
      </c>
      <c r="F18" s="28">
        <f>IF(B18="","",LOOKUP(B18,Uppdateringar!$A$13:$A$103,Uppdateringar!$C$13:$C$103))</f>
      </c>
      <c r="G18" s="16">
        <f t="shared" si="2"/>
      </c>
      <c r="H18" s="31"/>
      <c r="I18" s="31"/>
      <c r="J18" s="17">
        <f t="shared" si="3"/>
        <v>0</v>
      </c>
      <c r="K18" s="2"/>
    </row>
    <row r="19" spans="1:11" ht="12">
      <c r="A19" s="2"/>
      <c r="B19" s="16">
        <f t="shared" si="0"/>
      </c>
      <c r="C19" s="31"/>
      <c r="D19" s="31"/>
      <c r="E19" s="17">
        <f t="shared" si="1"/>
        <v>0</v>
      </c>
      <c r="F19" s="28">
        <f>IF(B19="","",LOOKUP(B19,Uppdateringar!$A$13:$A$103,Uppdateringar!$C$13:$C$103))</f>
      </c>
      <c r="G19" s="16">
        <f t="shared" si="2"/>
      </c>
      <c r="H19" s="31"/>
      <c r="I19" s="31"/>
      <c r="J19" s="17">
        <f t="shared" si="3"/>
        <v>0</v>
      </c>
      <c r="K19" s="2"/>
    </row>
    <row r="20" spans="1:11" ht="12">
      <c r="A20" s="2"/>
      <c r="B20" s="16">
        <f t="shared" si="0"/>
      </c>
      <c r="C20" s="31"/>
      <c r="D20" s="31"/>
      <c r="E20" s="17">
        <f t="shared" si="1"/>
        <v>0</v>
      </c>
      <c r="F20" s="28">
        <f>IF(B20="","",LOOKUP(B20,Uppdateringar!$A$13:$A$103,Uppdateringar!$C$13:$C$103))</f>
      </c>
      <c r="G20" s="16">
        <f t="shared" si="2"/>
      </c>
      <c r="H20" s="31"/>
      <c r="I20" s="31"/>
      <c r="J20" s="17">
        <f t="shared" si="3"/>
        <v>0</v>
      </c>
      <c r="K20" s="2"/>
    </row>
    <row r="21" spans="1:11" ht="12">
      <c r="A21" s="2"/>
      <c r="B21" s="16">
        <f t="shared" si="0"/>
      </c>
      <c r="C21" s="31"/>
      <c r="D21" s="31"/>
      <c r="E21" s="17">
        <f t="shared" si="1"/>
        <v>0</v>
      </c>
      <c r="F21" s="28">
        <f>IF(B21="","",LOOKUP(B21,Uppdateringar!$A$13:$A$103,Uppdateringar!$C$13:$C$103))</f>
      </c>
      <c r="G21" s="16">
        <f t="shared" si="2"/>
      </c>
      <c r="H21" s="31"/>
      <c r="I21" s="31"/>
      <c r="J21" s="17">
        <f t="shared" si="3"/>
        <v>0</v>
      </c>
      <c r="K21" s="2"/>
    </row>
    <row r="22" spans="1:11" ht="12">
      <c r="A22" s="2"/>
      <c r="B22" s="16">
        <f t="shared" si="0"/>
      </c>
      <c r="C22" s="31"/>
      <c r="D22" s="31"/>
      <c r="E22" s="17">
        <f t="shared" si="1"/>
        <v>0</v>
      </c>
      <c r="F22" s="28">
        <f>IF(B22="","",LOOKUP(B22,Uppdateringar!$A$13:$A$103,Uppdateringar!$C$13:$C$103))</f>
      </c>
      <c r="G22" s="16">
        <f t="shared" si="2"/>
      </c>
      <c r="H22" s="31"/>
      <c r="I22" s="31"/>
      <c r="J22" s="17">
        <f t="shared" si="3"/>
        <v>0</v>
      </c>
      <c r="K22" s="2"/>
    </row>
    <row r="23" spans="1:12" ht="12">
      <c r="A23" s="2"/>
      <c r="B23" s="16">
        <f t="shared" si="0"/>
      </c>
      <c r="C23" s="31"/>
      <c r="D23" s="31"/>
      <c r="E23" s="17">
        <f t="shared" si="1"/>
        <v>0</v>
      </c>
      <c r="F23" s="28">
        <f>IF(B23="","",LOOKUP(B23,Uppdateringar!$A$13:$A$103,Uppdateringar!$C$13:$C$103))</f>
      </c>
      <c r="G23" s="16">
        <f t="shared" si="2"/>
      </c>
      <c r="H23" s="31"/>
      <c r="I23" s="31"/>
      <c r="J23" s="17">
        <f t="shared" si="3"/>
        <v>0</v>
      </c>
      <c r="K23" s="2"/>
      <c r="L23" s="20"/>
    </row>
    <row r="24" spans="1:11" ht="12">
      <c r="A24" s="2"/>
      <c r="B24" s="16">
        <f t="shared" si="0"/>
      </c>
      <c r="C24" s="31"/>
      <c r="D24" s="31"/>
      <c r="E24" s="17">
        <f t="shared" si="1"/>
        <v>0</v>
      </c>
      <c r="F24" s="28">
        <f>IF(B24="","",LOOKUP(B24,Uppdateringar!$A$13:$A$103,Uppdateringar!$C$13:$C$103))</f>
      </c>
      <c r="G24" s="16">
        <f t="shared" si="2"/>
      </c>
      <c r="H24" s="31"/>
      <c r="I24" s="31"/>
      <c r="J24" s="17">
        <f t="shared" si="3"/>
        <v>0</v>
      </c>
      <c r="K24" s="2"/>
    </row>
    <row r="25" spans="1:11" ht="12">
      <c r="A25" s="2"/>
      <c r="B25" s="16">
        <f t="shared" si="0"/>
      </c>
      <c r="C25" s="31"/>
      <c r="D25" s="31"/>
      <c r="E25" s="17">
        <f t="shared" si="1"/>
        <v>0</v>
      </c>
      <c r="F25" s="28">
        <f>IF(B25="","",LOOKUP(B25,Uppdateringar!$A$13:$A$103,Uppdateringar!$C$13:$C$103))</f>
      </c>
      <c r="G25" s="16">
        <f t="shared" si="2"/>
      </c>
      <c r="H25" s="31"/>
      <c r="I25" s="31"/>
      <c r="J25" s="17">
        <f t="shared" si="3"/>
        <v>0</v>
      </c>
      <c r="K25" s="2"/>
    </row>
    <row r="26" spans="1:11" ht="12">
      <c r="A26" s="2"/>
      <c r="B26" s="16">
        <f t="shared" si="0"/>
      </c>
      <c r="C26" s="31"/>
      <c r="D26" s="31"/>
      <c r="E26" s="17">
        <f t="shared" si="1"/>
        <v>0</v>
      </c>
      <c r="F26" s="28">
        <f>IF(B26="","",LOOKUP(B26,Uppdateringar!$A$13:$A$103,Uppdateringar!$C$13:$C$103))</f>
      </c>
      <c r="G26" s="16">
        <f t="shared" si="2"/>
      </c>
      <c r="H26" s="31"/>
      <c r="I26" s="31"/>
      <c r="J26" s="17">
        <f t="shared" si="3"/>
        <v>0</v>
      </c>
      <c r="K26" s="2"/>
    </row>
    <row r="27" spans="1:11" ht="12">
      <c r="A27" s="2"/>
      <c r="B27" s="16">
        <f t="shared" si="0"/>
      </c>
      <c r="C27" s="31"/>
      <c r="D27" s="31"/>
      <c r="E27" s="17">
        <f t="shared" si="1"/>
        <v>0</v>
      </c>
      <c r="F27" s="28">
        <f>IF(B27="","",LOOKUP(B27,Uppdateringar!$A$13:$A$103,Uppdateringar!$C$13:$C$103))</f>
      </c>
      <c r="G27" s="16">
        <f t="shared" si="2"/>
      </c>
      <c r="H27" s="31"/>
      <c r="I27" s="31"/>
      <c r="J27" s="17">
        <f t="shared" si="3"/>
        <v>0</v>
      </c>
      <c r="K27" s="2"/>
    </row>
    <row r="28" spans="1:11" ht="12">
      <c r="A28" s="2"/>
      <c r="B28" s="16">
        <f t="shared" si="0"/>
      </c>
      <c r="C28" s="31"/>
      <c r="D28" s="31"/>
      <c r="E28" s="17">
        <f t="shared" si="1"/>
        <v>0</v>
      </c>
      <c r="F28" s="28">
        <f>IF(B28="","",LOOKUP(B28,Uppdateringar!$A$13:$A$103,Uppdateringar!$C$13:$C$103))</f>
      </c>
      <c r="G28" s="16">
        <f t="shared" si="2"/>
      </c>
      <c r="H28" s="31"/>
      <c r="I28" s="31"/>
      <c r="J28" s="17">
        <f t="shared" si="3"/>
        <v>0</v>
      </c>
      <c r="K28" s="2"/>
    </row>
    <row r="29" spans="1:11" ht="12">
      <c r="A29" s="2"/>
      <c r="B29" s="16">
        <f t="shared" si="0"/>
      </c>
      <c r="C29" s="31"/>
      <c r="D29" s="31"/>
      <c r="E29" s="17">
        <f t="shared" si="1"/>
        <v>0</v>
      </c>
      <c r="F29" s="28">
        <f>IF(B29="","",LOOKUP(B29,Uppdateringar!$A$13:$A$103,Uppdateringar!$C$13:$C$103))</f>
      </c>
      <c r="G29" s="16">
        <f t="shared" si="2"/>
      </c>
      <c r="H29" s="31"/>
      <c r="I29" s="31"/>
      <c r="J29" s="17">
        <f t="shared" si="3"/>
        <v>0</v>
      </c>
      <c r="K29" s="2"/>
    </row>
    <row r="30" spans="1:11" ht="12">
      <c r="A30" s="2"/>
      <c r="B30" s="16">
        <f t="shared" si="0"/>
      </c>
      <c r="C30" s="31"/>
      <c r="D30" s="31"/>
      <c r="E30" s="17">
        <f t="shared" si="1"/>
        <v>0</v>
      </c>
      <c r="F30" s="28">
        <f>IF(B30="","",LOOKUP(B30,Uppdateringar!$A$13:$A$103,Uppdateringar!$C$13:$C$103))</f>
      </c>
      <c r="G30" s="16">
        <f t="shared" si="2"/>
      </c>
      <c r="H30" s="31"/>
      <c r="I30" s="31"/>
      <c r="J30" s="17">
        <f t="shared" si="3"/>
        <v>0</v>
      </c>
      <c r="K30" s="2"/>
    </row>
    <row r="31" spans="1:11" ht="12">
      <c r="A31" s="2"/>
      <c r="B31" s="16">
        <f t="shared" si="0"/>
      </c>
      <c r="C31" s="31"/>
      <c r="D31" s="31"/>
      <c r="E31" s="17">
        <f t="shared" si="1"/>
        <v>0</v>
      </c>
      <c r="F31" s="28">
        <f>IF(B31="","",LOOKUP(B31,Uppdateringar!$A$13:$A$103,Uppdateringar!$C$13:$C$103))</f>
      </c>
      <c r="G31" s="16">
        <f t="shared" si="2"/>
      </c>
      <c r="H31" s="31"/>
      <c r="I31" s="31"/>
      <c r="J31" s="17">
        <f t="shared" si="3"/>
        <v>0</v>
      </c>
      <c r="K31" s="2"/>
    </row>
    <row r="32" spans="1:11" ht="12">
      <c r="A32" s="2"/>
      <c r="B32" s="16">
        <f t="shared" si="0"/>
      </c>
      <c r="C32" s="31"/>
      <c r="D32" s="31"/>
      <c r="E32" s="17">
        <f t="shared" si="1"/>
        <v>0</v>
      </c>
      <c r="F32" s="28">
        <f>IF(B32="","",LOOKUP(B32,Uppdateringar!$A$13:$A$103,Uppdateringar!$C$13:$C$103))</f>
      </c>
      <c r="G32" s="16">
        <f t="shared" si="2"/>
      </c>
      <c r="H32" s="31"/>
      <c r="I32" s="31"/>
      <c r="J32" s="17">
        <f t="shared" si="3"/>
        <v>0</v>
      </c>
      <c r="K32" s="2"/>
    </row>
    <row r="33" spans="1:11" ht="12">
      <c r="A33" s="2"/>
      <c r="B33" s="16">
        <f t="shared" si="0"/>
      </c>
      <c r="C33" s="31"/>
      <c r="D33" s="31"/>
      <c r="E33" s="17">
        <f t="shared" si="1"/>
        <v>0</v>
      </c>
      <c r="F33" s="28">
        <f>IF(B33="","",LOOKUP(B33,Uppdateringar!$A$13:$A$103,Uppdateringar!$C$13:$C$103))</f>
      </c>
      <c r="G33" s="16">
        <f t="shared" si="2"/>
      </c>
      <c r="H33" s="31"/>
      <c r="I33" s="31"/>
      <c r="J33" s="17">
        <f t="shared" si="3"/>
        <v>0</v>
      </c>
      <c r="K33" s="2"/>
    </row>
    <row r="34" spans="1:11" ht="12">
      <c r="A34" s="2"/>
      <c r="B34" s="16">
        <f t="shared" si="0"/>
      </c>
      <c r="C34" s="31"/>
      <c r="D34" s="31"/>
      <c r="E34" s="17">
        <f t="shared" si="1"/>
        <v>0</v>
      </c>
      <c r="F34" s="28">
        <f>IF(B34="","",LOOKUP(B34,Uppdateringar!$A$13:$A$103,Uppdateringar!$C$13:$C$103))</f>
      </c>
      <c r="G34" s="16">
        <f t="shared" si="2"/>
      </c>
      <c r="H34" s="31"/>
      <c r="I34" s="31"/>
      <c r="J34" s="17">
        <f t="shared" si="3"/>
        <v>0</v>
      </c>
      <c r="K34" s="2"/>
    </row>
    <row r="35" spans="1:11" ht="12">
      <c r="A35" s="2"/>
      <c r="B35" s="2" t="s">
        <v>27</v>
      </c>
      <c r="C35" s="2"/>
      <c r="D35" s="2"/>
      <c r="E35" s="1">
        <f>SUM(hjälpberäkningar!F26)</f>
        <v>0</v>
      </c>
      <c r="F35" s="11"/>
      <c r="G35" s="2" t="s">
        <v>28</v>
      </c>
      <c r="H35" s="2"/>
      <c r="I35" s="2"/>
      <c r="J35" s="1">
        <f>SUM(hjälpberäkningar!J26)</f>
        <v>0</v>
      </c>
      <c r="K35" s="2"/>
    </row>
    <row r="36" spans="1:11" ht="12">
      <c r="A36" s="2"/>
      <c r="B36" s="2" t="s">
        <v>29</v>
      </c>
      <c r="C36" s="2"/>
      <c r="D36" s="2"/>
      <c r="E36" s="1">
        <f>SUM(hjälpberäkningar!G26)</f>
        <v>0</v>
      </c>
      <c r="F36" s="11"/>
      <c r="G36" s="2" t="s">
        <v>30</v>
      </c>
      <c r="H36" s="2"/>
      <c r="I36" s="2"/>
      <c r="J36" s="1">
        <f>SUM(hjälpberäkningar!K26)</f>
        <v>0</v>
      </c>
      <c r="K36" s="2"/>
    </row>
    <row r="37" spans="1:11" ht="12">
      <c r="A37" s="2"/>
      <c r="B37" s="2"/>
      <c r="C37" s="2"/>
      <c r="D37" s="2"/>
      <c r="E37" s="2"/>
      <c r="F37" s="11"/>
      <c r="G37" s="11"/>
      <c r="H37" s="11"/>
      <c r="I37" s="11"/>
      <c r="J37" s="2"/>
      <c r="K37" s="2"/>
    </row>
    <row r="38" spans="1:11" ht="12">
      <c r="A38" s="2"/>
      <c r="B38" s="2"/>
      <c r="C38" s="2" t="s">
        <v>31</v>
      </c>
      <c r="D38" s="4" t="s">
        <v>32</v>
      </c>
      <c r="E38" s="2"/>
      <c r="F38" s="11"/>
      <c r="G38" s="11" t="s">
        <v>87</v>
      </c>
      <c r="H38" s="11"/>
      <c r="I38" s="11"/>
      <c r="J38" s="21">
        <f>SUM(J35:J36)</f>
        <v>0</v>
      </c>
      <c r="K38" s="2"/>
    </row>
    <row r="39" spans="1:11" ht="12">
      <c r="A39" s="2"/>
      <c r="B39" s="2"/>
      <c r="C39" s="2" t="s">
        <v>33</v>
      </c>
      <c r="D39" s="138">
        <f>IF(hjälpberäkningar!B4&lt;1961,65,67)</f>
        <v>65</v>
      </c>
      <c r="E39" s="2"/>
      <c r="F39" s="11"/>
      <c r="G39" s="11"/>
      <c r="H39" s="11"/>
      <c r="I39" s="11"/>
      <c r="J39" s="2"/>
      <c r="K39" s="2"/>
    </row>
    <row r="40" spans="1:11" ht="12">
      <c r="A40" s="2"/>
      <c r="B40" s="2"/>
      <c r="C40" s="146"/>
      <c r="D40" s="22">
        <f>IF(G6="",0,SUM(hjälpberäkningar!B14))</f>
        <v>0</v>
      </c>
      <c r="E40" s="1">
        <f>SUM(C40*D40)</f>
        <v>0</v>
      </c>
      <c r="F40" s="11"/>
      <c r="G40" s="11"/>
      <c r="H40" s="11"/>
      <c r="I40" s="11"/>
      <c r="J40" s="11"/>
      <c r="K40" s="2"/>
    </row>
    <row r="41" spans="1:11" ht="12">
      <c r="A41" s="2"/>
      <c r="B41" s="2"/>
      <c r="C41" s="2"/>
      <c r="D41" s="2"/>
      <c r="E41" s="2"/>
      <c r="F41" s="11"/>
      <c r="G41" s="11"/>
      <c r="H41" s="11"/>
      <c r="I41" s="11"/>
      <c r="J41" s="11"/>
      <c r="K41" s="2"/>
    </row>
    <row r="42" spans="1:14" ht="12">
      <c r="A42" s="2"/>
      <c r="B42" s="2"/>
      <c r="C42" s="2" t="s">
        <v>34</v>
      </c>
      <c r="D42" s="33" t="s">
        <v>35</v>
      </c>
      <c r="E42" s="23">
        <f>SUM(E35)</f>
        <v>0</v>
      </c>
      <c r="F42" s="11"/>
      <c r="G42" s="2"/>
      <c r="H42" s="2"/>
      <c r="I42" s="11"/>
      <c r="J42" s="11"/>
      <c r="K42" s="2"/>
      <c r="N42" s="68"/>
    </row>
    <row r="43" spans="1:11" ht="12">
      <c r="A43" s="2"/>
      <c r="B43" s="2"/>
      <c r="C43" s="11"/>
      <c r="D43" s="33" t="s">
        <v>36</v>
      </c>
      <c r="E43" s="24">
        <f>SUM(E36+E40)</f>
        <v>0</v>
      </c>
      <c r="F43" s="11"/>
      <c r="G43" s="11"/>
      <c r="H43" s="2"/>
      <c r="I43" s="11"/>
      <c r="J43" s="11"/>
      <c r="K43" s="2"/>
    </row>
    <row r="44" spans="1:11" ht="12">
      <c r="A44" s="2"/>
      <c r="B44" s="2"/>
      <c r="C44" s="11"/>
      <c r="D44" s="2"/>
      <c r="E44" s="24"/>
      <c r="F44" s="11"/>
      <c r="G44" s="11"/>
      <c r="H44" s="2"/>
      <c r="I44" s="11"/>
      <c r="J44" s="11"/>
      <c r="K44" s="2"/>
    </row>
    <row r="45" spans="1:11" ht="12">
      <c r="A45" s="2"/>
      <c r="B45" s="2" t="s">
        <v>37</v>
      </c>
      <c r="C45" s="11"/>
      <c r="D45" s="2"/>
      <c r="E45" s="2"/>
      <c r="F45" s="11"/>
      <c r="G45" s="2" t="s">
        <v>38</v>
      </c>
      <c r="H45" s="2"/>
      <c r="I45" s="2"/>
      <c r="J45" s="11"/>
      <c r="K45" s="2"/>
    </row>
    <row r="46" spans="1:11" ht="12">
      <c r="A46" s="2"/>
      <c r="B46" s="36">
        <f>SUM(Uppdateringar!A9)</f>
        <v>0.0108</v>
      </c>
      <c r="C46" s="2" t="s">
        <v>39</v>
      </c>
      <c r="D46" s="2"/>
      <c r="E46" s="23">
        <f>SUM(E42*B46)</f>
        <v>0</v>
      </c>
      <c r="F46" s="11"/>
      <c r="G46" s="36">
        <f>SUM(Uppdateringar!A9)</f>
        <v>0.0108</v>
      </c>
      <c r="H46" s="2" t="s">
        <v>39</v>
      </c>
      <c r="I46" s="2"/>
      <c r="J46" s="23">
        <f>SUM(J35*G46)</f>
        <v>0</v>
      </c>
      <c r="K46" s="2"/>
    </row>
    <row r="47" spans="1:11" ht="12">
      <c r="A47" s="2"/>
      <c r="B47" s="36">
        <f>SUM(Uppdateringar!B9)</f>
        <v>0.0101</v>
      </c>
      <c r="C47" s="2" t="s">
        <v>40</v>
      </c>
      <c r="D47" s="2"/>
      <c r="E47" s="24">
        <f>SUM(E43*B47)</f>
        <v>0</v>
      </c>
      <c r="F47" s="11"/>
      <c r="G47" s="36">
        <f>SUM(Uppdateringar!B9)</f>
        <v>0.0101</v>
      </c>
      <c r="H47" s="2" t="s">
        <v>40</v>
      </c>
      <c r="I47" s="2"/>
      <c r="J47" s="24">
        <f>SUM(J36*G47)</f>
        <v>0</v>
      </c>
      <c r="K47" s="2"/>
    </row>
    <row r="48" spans="1:11" ht="12.75" thickBot="1">
      <c r="A48" s="11"/>
      <c r="B48" s="2"/>
      <c r="C48" s="11"/>
      <c r="D48" s="11"/>
      <c r="E48" s="11"/>
      <c r="F48" s="11"/>
      <c r="G48" s="2"/>
      <c r="H48" s="2"/>
      <c r="I48" s="11"/>
      <c r="J48" s="11"/>
      <c r="K48" s="11"/>
    </row>
    <row r="49" spans="1:11" ht="12.75" thickBot="1">
      <c r="A49" s="2"/>
      <c r="B49" s="2"/>
      <c r="C49" s="2" t="s">
        <v>41</v>
      </c>
      <c r="D49" s="2"/>
      <c r="E49" s="82">
        <f>IF(AND(E46+E47&gt;0,G6&lt;hjälpberäkningar!B1),"obs ålder",SUM(E46:E47))</f>
        <v>0</v>
      </c>
      <c r="F49" s="11"/>
      <c r="G49" s="2" t="s">
        <v>86</v>
      </c>
      <c r="H49" s="2"/>
      <c r="I49" s="2"/>
      <c r="J49" s="25">
        <f>SUM(J46:J47)</f>
        <v>0</v>
      </c>
      <c r="K49" s="2"/>
    </row>
    <row r="50" spans="1:11" ht="12">
      <c r="A50" s="2"/>
      <c r="B50" s="2"/>
      <c r="C50" s="8"/>
      <c r="D50" s="2"/>
      <c r="E50" s="2"/>
      <c r="F50" s="2" t="s">
        <v>85</v>
      </c>
      <c r="G50" s="2"/>
      <c r="H50" s="2"/>
      <c r="I50" s="2"/>
      <c r="J50" s="2"/>
      <c r="K50" s="2"/>
    </row>
    <row r="51" spans="1:11" ht="12">
      <c r="A51" s="2"/>
      <c r="B51" s="33" t="s">
        <v>42</v>
      </c>
      <c r="C51" s="2"/>
      <c r="D51" s="2"/>
      <c r="E51" s="158"/>
      <c r="F51" s="159"/>
      <c r="G51" s="159"/>
      <c r="H51" s="160"/>
      <c r="I51" s="2"/>
      <c r="J51" s="2"/>
      <c r="K51" s="2"/>
    </row>
    <row r="52" spans="1:11" ht="12">
      <c r="A52" s="2"/>
      <c r="B52" s="83">
        <f>SUM(Uppdateringar!B9)</f>
        <v>0.0101</v>
      </c>
      <c r="C52" s="84">
        <f>SUM(Uppdateringar!B3)</f>
        <v>17.1</v>
      </c>
      <c r="D52" s="106"/>
      <c r="E52" s="147"/>
      <c r="F52" s="148"/>
      <c r="G52" s="148"/>
      <c r="H52" s="149"/>
      <c r="I52" s="2" t="s">
        <v>43</v>
      </c>
      <c r="J52" s="2"/>
      <c r="K52" s="2"/>
    </row>
    <row r="53" spans="1:11" ht="12">
      <c r="A53" s="2"/>
      <c r="B53" s="85">
        <f>SUM(Uppdateringar!A9)</f>
        <v>0.0108</v>
      </c>
      <c r="C53" s="86">
        <f>SUM(Uppdateringar!B3)</f>
        <v>17.1</v>
      </c>
      <c r="D53" s="107"/>
      <c r="E53" s="147"/>
      <c r="F53" s="148"/>
      <c r="G53" s="148"/>
      <c r="H53" s="149"/>
      <c r="I53" s="111">
        <f ca="1">TODAY()</f>
        <v>45278</v>
      </c>
      <c r="J53" s="2"/>
      <c r="K53" s="2"/>
    </row>
    <row r="54" spans="1:11" ht="12">
      <c r="A54" s="2"/>
      <c r="B54" s="126" t="s">
        <v>100</v>
      </c>
      <c r="C54" s="136">
        <f>SUM(Uppdateringar!A3)</f>
        <v>65</v>
      </c>
      <c r="D54" s="127">
        <f>SUM(Uppdateringar!B3)</f>
        <v>17.1</v>
      </c>
      <c r="E54" s="150"/>
      <c r="F54" s="151"/>
      <c r="G54" s="151"/>
      <c r="H54" s="152"/>
      <c r="I54" s="2"/>
      <c r="J54" s="2"/>
      <c r="K54" s="2"/>
    </row>
    <row r="55" spans="1:11" ht="12">
      <c r="A55" s="2"/>
      <c r="B55" s="113" t="s">
        <v>88</v>
      </c>
      <c r="C55" s="130">
        <f>SUM(Uppdateringar!C4)</f>
        <v>45292</v>
      </c>
      <c r="D55" s="2"/>
      <c r="E55" s="2"/>
      <c r="F55" s="2"/>
      <c r="G55" s="2"/>
      <c r="H55" s="2"/>
      <c r="I55" s="2"/>
      <c r="J55" s="117" t="s">
        <v>105</v>
      </c>
      <c r="K55" s="2"/>
    </row>
    <row r="56" spans="1:11" ht="1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ht="1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 ht="12">
      <c r="A58" s="26"/>
      <c r="B58" s="26"/>
      <c r="C58" s="26"/>
      <c r="D58" s="26"/>
      <c r="E58" s="26"/>
      <c r="F58" s="27"/>
      <c r="G58" s="27"/>
      <c r="H58" s="26"/>
      <c r="I58" s="26"/>
      <c r="J58" s="27"/>
      <c r="K58" s="27"/>
    </row>
    <row r="59" spans="1:11" ht="12">
      <c r="A59" s="26"/>
      <c r="B59" s="26"/>
      <c r="C59" s="26"/>
      <c r="D59" s="26"/>
      <c r="E59" s="26"/>
      <c r="F59" s="27"/>
      <c r="G59" s="27"/>
      <c r="H59" s="26"/>
      <c r="I59" s="26"/>
      <c r="J59" s="26"/>
      <c r="K59" s="26"/>
    </row>
    <row r="60" spans="1:11" ht="12">
      <c r="A60" s="26"/>
      <c r="B60" s="26"/>
      <c r="C60" s="26"/>
      <c r="D60" s="26"/>
      <c r="E60" s="26"/>
      <c r="F60" s="27"/>
      <c r="G60" s="27"/>
      <c r="H60" s="26"/>
      <c r="I60" s="26"/>
      <c r="J60" s="26"/>
      <c r="K60" s="26"/>
    </row>
    <row r="61" spans="1:11" ht="12">
      <c r="A61" s="26"/>
      <c r="B61" s="26"/>
      <c r="C61" s="26"/>
      <c r="D61" s="26"/>
      <c r="E61" s="26"/>
      <c r="F61" s="27"/>
      <c r="G61" s="27"/>
      <c r="H61" s="26"/>
      <c r="I61" s="26"/>
      <c r="J61" s="26"/>
      <c r="K61" s="26"/>
    </row>
    <row r="62" spans="1:11" ht="12">
      <c r="A62" s="26"/>
      <c r="B62" s="26"/>
      <c r="C62" s="26"/>
      <c r="D62" s="26"/>
      <c r="E62" s="26"/>
      <c r="F62" s="27"/>
      <c r="G62" s="27"/>
      <c r="H62" s="26"/>
      <c r="I62" s="26"/>
      <c r="J62" s="26"/>
      <c r="K62" s="26"/>
    </row>
    <row r="63" spans="1:11" ht="1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6:7" ht="12">
      <c r="F64" s="18"/>
      <c r="G64" s="18"/>
    </row>
    <row r="65" spans="6:7" ht="12">
      <c r="F65" s="18"/>
      <c r="G65" s="18"/>
    </row>
    <row r="66" ht="12">
      <c r="G66" s="18"/>
    </row>
    <row r="67" ht="12">
      <c r="G67" s="18"/>
    </row>
  </sheetData>
  <sheetProtection password="C248" sheet="1"/>
  <mergeCells count="7">
    <mergeCell ref="E52:H52"/>
    <mergeCell ref="E53:H53"/>
    <mergeCell ref="E54:H54"/>
    <mergeCell ref="B4:D4"/>
    <mergeCell ref="B6:D6"/>
    <mergeCell ref="B8:D8"/>
    <mergeCell ref="E51:H51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&amp;CSida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10.421875" style="0" customWidth="1"/>
    <col min="3" max="3" width="10.140625" style="0" bestFit="1" customWidth="1"/>
  </cols>
  <sheetData>
    <row r="1" spans="1:6" ht="12.75">
      <c r="A1" s="118" t="s">
        <v>70</v>
      </c>
      <c r="B1" s="119"/>
      <c r="C1" s="120"/>
      <c r="D1" s="121"/>
      <c r="E1" s="121" t="s">
        <v>99</v>
      </c>
      <c r="F1" s="131">
        <f>YEAR(Pensionsförlust!G6)</f>
        <v>1900</v>
      </c>
    </row>
    <row r="2" spans="1:6" ht="12.75">
      <c r="A2" s="122" t="s">
        <v>71</v>
      </c>
      <c r="B2" s="123" t="s">
        <v>69</v>
      </c>
      <c r="C2" s="120"/>
      <c r="D2" s="121"/>
      <c r="E2" s="121"/>
      <c r="F2" s="121"/>
    </row>
    <row r="3" spans="1:6" ht="12.75">
      <c r="A3" s="135">
        <f>IF(F1&lt;1961,Uppdateringar!E6,Uppdateringar!E7)</f>
        <v>65</v>
      </c>
      <c r="B3" s="132">
        <f>LOOKUP(A3,E6:E7,F6:F7)</f>
        <v>17.1</v>
      </c>
      <c r="C3" s="120"/>
      <c r="D3" s="121"/>
      <c r="E3" s="161" t="s">
        <v>96</v>
      </c>
      <c r="F3" s="161"/>
    </row>
    <row r="4" spans="1:6" ht="12.75">
      <c r="A4" s="128" t="s">
        <v>95</v>
      </c>
      <c r="B4" s="124"/>
      <c r="C4" s="129">
        <v>45292</v>
      </c>
      <c r="D4" s="121"/>
      <c r="E4" s="133" t="s">
        <v>70</v>
      </c>
      <c r="F4" s="133" t="s">
        <v>97</v>
      </c>
    </row>
    <row r="5" spans="1:6" ht="12.75">
      <c r="A5" s="120" t="s">
        <v>59</v>
      </c>
      <c r="B5" s="124"/>
      <c r="C5" s="120"/>
      <c r="D5" s="121"/>
      <c r="E5" s="134" t="s">
        <v>71</v>
      </c>
      <c r="F5" s="134" t="s">
        <v>98</v>
      </c>
    </row>
    <row r="6" spans="1:6" ht="12.75">
      <c r="A6" s="120" t="s">
        <v>60</v>
      </c>
      <c r="B6" s="124"/>
      <c r="C6" s="120"/>
      <c r="D6" s="121"/>
      <c r="E6" s="140">
        <v>65</v>
      </c>
      <c r="F6" s="139">
        <v>17.1</v>
      </c>
    </row>
    <row r="7" spans="1:6" ht="12.75">
      <c r="A7" s="120" t="s">
        <v>72</v>
      </c>
      <c r="B7" s="120"/>
      <c r="C7" s="120"/>
      <c r="D7" s="121"/>
      <c r="E7" s="140">
        <v>67</v>
      </c>
      <c r="F7" s="139">
        <v>15.9</v>
      </c>
    </row>
    <row r="8" spans="1:4" ht="12.75">
      <c r="A8" s="121"/>
      <c r="B8" s="121"/>
      <c r="C8" s="121"/>
      <c r="D8" s="121"/>
    </row>
    <row r="9" spans="1:6" ht="12.75">
      <c r="A9" s="125">
        <f>ROUND(18.5%/Uppdateringar!B3,4)</f>
        <v>0.0108</v>
      </c>
      <c r="B9" s="125">
        <f>ROUND(18.5%/Uppdateringar!B3*0.93,4)</f>
        <v>0.0101</v>
      </c>
      <c r="C9" s="121"/>
      <c r="D9" s="121"/>
      <c r="E9" s="145" t="s">
        <v>104</v>
      </c>
      <c r="F9" s="145"/>
    </row>
    <row r="10" spans="1:6" ht="12.75">
      <c r="A10" s="43"/>
      <c r="B10" s="44" t="s">
        <v>46</v>
      </c>
      <c r="C10" s="44"/>
      <c r="D10" s="44"/>
      <c r="E10" s="145" t="s">
        <v>68</v>
      </c>
      <c r="F10" s="145"/>
    </row>
    <row r="11" spans="1:4" ht="12.75">
      <c r="A11" s="48"/>
      <c r="B11" s="49" t="s">
        <v>52</v>
      </c>
      <c r="C11" s="50" t="s">
        <v>53</v>
      </c>
      <c r="D11" s="49"/>
    </row>
    <row r="12" spans="1:4" ht="12.75">
      <c r="A12" s="54" t="s">
        <v>23</v>
      </c>
      <c r="B12" s="55" t="s">
        <v>54</v>
      </c>
      <c r="C12" s="56" t="s">
        <v>55</v>
      </c>
      <c r="D12" s="49"/>
    </row>
    <row r="13" spans="1:4" ht="12.75">
      <c r="A13" s="57">
        <v>1960</v>
      </c>
      <c r="B13" s="141">
        <v>4200</v>
      </c>
      <c r="C13" s="58">
        <f aca="true" t="shared" si="0" ref="C13:C51">SUM(B13*7.5)</f>
        <v>31500</v>
      </c>
      <c r="D13" s="49"/>
    </row>
    <row r="14" spans="1:4" ht="12.75">
      <c r="A14" s="57">
        <v>1961</v>
      </c>
      <c r="B14" s="141">
        <v>4300</v>
      </c>
      <c r="C14" s="58">
        <f t="shared" si="0"/>
        <v>32250</v>
      </c>
      <c r="D14" s="49"/>
    </row>
    <row r="15" spans="1:4" ht="12.75">
      <c r="A15" s="57">
        <v>1962</v>
      </c>
      <c r="B15" s="141">
        <v>4500</v>
      </c>
      <c r="C15" s="58">
        <f t="shared" si="0"/>
        <v>33750</v>
      </c>
      <c r="D15" s="49"/>
    </row>
    <row r="16" spans="1:4" ht="12.75">
      <c r="A16" s="57">
        <v>1963</v>
      </c>
      <c r="B16" s="141">
        <v>4700</v>
      </c>
      <c r="C16" s="58">
        <f t="shared" si="0"/>
        <v>35250</v>
      </c>
      <c r="D16" s="49"/>
    </row>
    <row r="17" spans="1:4" ht="12.75">
      <c r="A17" s="57">
        <v>1964</v>
      </c>
      <c r="B17" s="141">
        <v>4800</v>
      </c>
      <c r="C17" s="58">
        <f t="shared" si="0"/>
        <v>36000</v>
      </c>
      <c r="D17" s="49"/>
    </row>
    <row r="18" spans="1:4" ht="12.75">
      <c r="A18" s="57">
        <v>1965</v>
      </c>
      <c r="B18" s="141">
        <v>5000</v>
      </c>
      <c r="C18" s="58">
        <f t="shared" si="0"/>
        <v>37500</v>
      </c>
      <c r="D18" s="49"/>
    </row>
    <row r="19" spans="1:4" ht="12.75">
      <c r="A19" s="57">
        <v>1966</v>
      </c>
      <c r="B19" s="141">
        <v>5300</v>
      </c>
      <c r="C19" s="58">
        <f t="shared" si="0"/>
        <v>39750</v>
      </c>
      <c r="D19" s="49"/>
    </row>
    <row r="20" spans="1:4" ht="12.75">
      <c r="A20" s="57">
        <v>1967</v>
      </c>
      <c r="B20" s="141">
        <v>5500</v>
      </c>
      <c r="C20" s="58">
        <f t="shared" si="0"/>
        <v>41250</v>
      </c>
      <c r="D20" s="49"/>
    </row>
    <row r="21" spans="1:4" ht="12.75">
      <c r="A21" s="57">
        <v>1968</v>
      </c>
      <c r="B21" s="141">
        <v>5700</v>
      </c>
      <c r="C21" s="58">
        <f t="shared" si="0"/>
        <v>42750</v>
      </c>
      <c r="D21" s="49"/>
    </row>
    <row r="22" spans="1:4" ht="12.75">
      <c r="A22" s="57">
        <v>1969</v>
      </c>
      <c r="B22" s="141">
        <v>5800</v>
      </c>
      <c r="C22" s="58">
        <f t="shared" si="0"/>
        <v>43500</v>
      </c>
      <c r="D22" s="49"/>
    </row>
    <row r="23" spans="1:4" ht="12.75">
      <c r="A23" s="57">
        <v>1970</v>
      </c>
      <c r="B23" s="141">
        <v>6000</v>
      </c>
      <c r="C23" s="58">
        <f t="shared" si="0"/>
        <v>45000</v>
      </c>
      <c r="D23" s="49"/>
    </row>
    <row r="24" spans="1:4" ht="12.75">
      <c r="A24" s="57">
        <v>1971</v>
      </c>
      <c r="B24" s="141">
        <v>6400</v>
      </c>
      <c r="C24" s="58">
        <f t="shared" si="0"/>
        <v>48000</v>
      </c>
      <c r="D24" s="49"/>
    </row>
    <row r="25" spans="1:4" ht="12.75">
      <c r="A25" s="57">
        <v>1972</v>
      </c>
      <c r="B25" s="141">
        <v>7100</v>
      </c>
      <c r="C25" s="58">
        <f t="shared" si="0"/>
        <v>53250</v>
      </c>
      <c r="D25" s="49"/>
    </row>
    <row r="26" spans="1:4" ht="12.75">
      <c r="A26" s="57">
        <v>1973</v>
      </c>
      <c r="B26" s="141">
        <v>7300</v>
      </c>
      <c r="C26" s="58">
        <f t="shared" si="0"/>
        <v>54750</v>
      </c>
      <c r="D26" s="49"/>
    </row>
    <row r="27" spans="1:4" ht="12.75">
      <c r="A27" s="57">
        <v>1974</v>
      </c>
      <c r="B27" s="141">
        <v>8100</v>
      </c>
      <c r="C27" s="58">
        <f t="shared" si="0"/>
        <v>60750</v>
      </c>
      <c r="D27" s="49"/>
    </row>
    <row r="28" spans="1:4" ht="12.75">
      <c r="A28" s="57">
        <v>1975</v>
      </c>
      <c r="B28" s="141">
        <v>9000</v>
      </c>
      <c r="C28" s="58">
        <f t="shared" si="0"/>
        <v>67500</v>
      </c>
      <c r="D28" s="49"/>
    </row>
    <row r="29" spans="1:4" ht="12.75">
      <c r="A29" s="57">
        <v>1976</v>
      </c>
      <c r="B29" s="141">
        <v>9700</v>
      </c>
      <c r="C29" s="58">
        <f t="shared" si="0"/>
        <v>72750</v>
      </c>
      <c r="D29" s="49"/>
    </row>
    <row r="30" spans="1:4" ht="12.75">
      <c r="A30" s="57">
        <v>1977</v>
      </c>
      <c r="B30" s="141">
        <v>10700</v>
      </c>
      <c r="C30" s="58">
        <f t="shared" si="0"/>
        <v>80250</v>
      </c>
      <c r="D30" s="49"/>
    </row>
    <row r="31" spans="1:4" ht="12.75">
      <c r="A31" s="57">
        <v>1978</v>
      </c>
      <c r="B31" s="141">
        <v>11800</v>
      </c>
      <c r="C31" s="58">
        <f t="shared" si="0"/>
        <v>88500</v>
      </c>
      <c r="D31" s="49"/>
    </row>
    <row r="32" spans="1:4" ht="12.75">
      <c r="A32" s="57">
        <v>1979</v>
      </c>
      <c r="B32" s="141">
        <v>13100</v>
      </c>
      <c r="C32" s="58">
        <f t="shared" si="0"/>
        <v>98250</v>
      </c>
      <c r="D32" s="49"/>
    </row>
    <row r="33" spans="1:4" ht="12.75">
      <c r="A33" s="57">
        <v>1980</v>
      </c>
      <c r="B33" s="141">
        <v>13900</v>
      </c>
      <c r="C33" s="58">
        <f t="shared" si="0"/>
        <v>104250</v>
      </c>
      <c r="D33" s="49"/>
    </row>
    <row r="34" spans="1:4" ht="12.75">
      <c r="A34" s="57">
        <v>1981</v>
      </c>
      <c r="B34" s="141">
        <v>16100</v>
      </c>
      <c r="C34" s="58">
        <f t="shared" si="0"/>
        <v>120750</v>
      </c>
      <c r="D34" s="49"/>
    </row>
    <row r="35" spans="1:4" ht="12.75">
      <c r="A35" s="57">
        <v>1982</v>
      </c>
      <c r="B35" s="141">
        <v>17800</v>
      </c>
      <c r="C35" s="58">
        <f t="shared" si="0"/>
        <v>133500</v>
      </c>
      <c r="D35" s="49"/>
    </row>
    <row r="36" spans="1:4" ht="12.75">
      <c r="A36" s="57">
        <v>1983</v>
      </c>
      <c r="B36" s="141">
        <v>19400</v>
      </c>
      <c r="C36" s="58">
        <f t="shared" si="0"/>
        <v>145500</v>
      </c>
      <c r="D36" s="49"/>
    </row>
    <row r="37" spans="1:4" ht="12.75">
      <c r="A37" s="57">
        <v>1984</v>
      </c>
      <c r="B37" s="141">
        <v>20300</v>
      </c>
      <c r="C37" s="58">
        <f t="shared" si="0"/>
        <v>152250</v>
      </c>
      <c r="D37" s="49"/>
    </row>
    <row r="38" spans="1:4" ht="12.75">
      <c r="A38" s="57">
        <v>1985</v>
      </c>
      <c r="B38" s="141">
        <v>21800</v>
      </c>
      <c r="C38" s="58">
        <f t="shared" si="0"/>
        <v>163500</v>
      </c>
      <c r="D38" s="49"/>
    </row>
    <row r="39" spans="1:4" ht="12.75">
      <c r="A39" s="57">
        <v>1986</v>
      </c>
      <c r="B39" s="141">
        <v>23300</v>
      </c>
      <c r="C39" s="58">
        <f t="shared" si="0"/>
        <v>174750</v>
      </c>
      <c r="D39" s="49"/>
    </row>
    <row r="40" spans="1:4" ht="12.75">
      <c r="A40" s="57">
        <v>1987</v>
      </c>
      <c r="B40" s="141">
        <v>24100</v>
      </c>
      <c r="C40" s="58">
        <f t="shared" si="0"/>
        <v>180750</v>
      </c>
      <c r="D40" s="49"/>
    </row>
    <row r="41" spans="1:4" ht="12.75">
      <c r="A41" s="57">
        <v>1988</v>
      </c>
      <c r="B41" s="141">
        <v>25800</v>
      </c>
      <c r="C41" s="58">
        <f t="shared" si="0"/>
        <v>193500</v>
      </c>
      <c r="D41" s="49"/>
    </row>
    <row r="42" spans="1:4" ht="12.75">
      <c r="A42" s="57">
        <v>1989</v>
      </c>
      <c r="B42" s="141">
        <v>27900</v>
      </c>
      <c r="C42" s="58">
        <f t="shared" si="0"/>
        <v>209250</v>
      </c>
      <c r="D42" s="49"/>
    </row>
    <row r="43" spans="1:4" ht="12.75">
      <c r="A43" s="57">
        <v>1990</v>
      </c>
      <c r="B43" s="141">
        <v>29700</v>
      </c>
      <c r="C43" s="58">
        <f t="shared" si="0"/>
        <v>222750</v>
      </c>
      <c r="D43" s="49"/>
    </row>
    <row r="44" spans="1:4" ht="12.75">
      <c r="A44" s="57">
        <v>1991</v>
      </c>
      <c r="B44" s="141">
        <v>32200</v>
      </c>
      <c r="C44" s="58">
        <f t="shared" si="0"/>
        <v>241500</v>
      </c>
      <c r="D44" s="49"/>
    </row>
    <row r="45" spans="1:4" ht="12.75">
      <c r="A45" s="57">
        <v>1992</v>
      </c>
      <c r="B45" s="141">
        <v>33700</v>
      </c>
      <c r="C45" s="58">
        <f t="shared" si="0"/>
        <v>252750</v>
      </c>
      <c r="D45" s="49"/>
    </row>
    <row r="46" spans="1:4" ht="12.75">
      <c r="A46" s="57">
        <v>1993</v>
      </c>
      <c r="B46" s="141">
        <v>34400</v>
      </c>
      <c r="C46" s="58">
        <f t="shared" si="0"/>
        <v>258000</v>
      </c>
      <c r="D46" s="49"/>
    </row>
    <row r="47" spans="1:4" ht="12.75">
      <c r="A47" s="57">
        <v>1994</v>
      </c>
      <c r="B47" s="141">
        <v>35200</v>
      </c>
      <c r="C47" s="58">
        <f t="shared" si="0"/>
        <v>264000</v>
      </c>
      <c r="D47" s="49"/>
    </row>
    <row r="48" spans="1:4" ht="12.75">
      <c r="A48" s="57">
        <v>1995</v>
      </c>
      <c r="B48" s="142">
        <v>36000</v>
      </c>
      <c r="C48" s="58">
        <f t="shared" si="0"/>
        <v>270000</v>
      </c>
      <c r="D48" s="49"/>
    </row>
    <row r="49" spans="1:4" ht="12.75">
      <c r="A49" s="57">
        <v>1996</v>
      </c>
      <c r="B49" s="142">
        <v>36800</v>
      </c>
      <c r="C49" s="58">
        <f t="shared" si="0"/>
        <v>276000</v>
      </c>
      <c r="D49" s="49"/>
    </row>
    <row r="50" spans="1:4" ht="12.75">
      <c r="A50" s="57">
        <v>1997</v>
      </c>
      <c r="B50" s="142">
        <v>37000</v>
      </c>
      <c r="C50" s="58">
        <f t="shared" si="0"/>
        <v>277500</v>
      </c>
      <c r="D50" s="49"/>
    </row>
    <row r="51" spans="1:4" ht="12.75">
      <c r="A51" s="57">
        <v>1998</v>
      </c>
      <c r="B51" s="142">
        <v>37100</v>
      </c>
      <c r="C51" s="58">
        <f t="shared" si="0"/>
        <v>278250</v>
      </c>
      <c r="D51" s="49"/>
    </row>
    <row r="52" spans="1:4" ht="12.75">
      <c r="A52" s="57">
        <v>1999</v>
      </c>
      <c r="B52" s="142">
        <v>37200</v>
      </c>
      <c r="C52" s="58">
        <f aca="true" t="shared" si="1" ref="C52:C83">SUM(B52*7.5/0.93)</f>
        <v>300000</v>
      </c>
      <c r="D52" s="49"/>
    </row>
    <row r="53" spans="1:4" ht="12.75">
      <c r="A53" s="57">
        <v>2000</v>
      </c>
      <c r="B53" s="142">
        <v>37300</v>
      </c>
      <c r="C53" s="58">
        <f t="shared" si="1"/>
        <v>300806.4516129032</v>
      </c>
      <c r="D53" s="49"/>
    </row>
    <row r="54" spans="1:4" ht="12.75">
      <c r="A54" s="57">
        <v>2001</v>
      </c>
      <c r="B54" s="143">
        <v>37700</v>
      </c>
      <c r="C54" s="58">
        <f t="shared" si="1"/>
        <v>304032.2580645161</v>
      </c>
      <c r="D54" s="49"/>
    </row>
    <row r="55" spans="1:4" ht="12.75">
      <c r="A55" s="57">
        <v>2002</v>
      </c>
      <c r="B55" s="143">
        <v>38800</v>
      </c>
      <c r="C55" s="58">
        <f t="shared" si="1"/>
        <v>312903.2258064516</v>
      </c>
      <c r="D55" s="49"/>
    </row>
    <row r="56" spans="1:4" ht="12.75">
      <c r="A56" s="57">
        <v>2003</v>
      </c>
      <c r="B56" s="143">
        <v>40900</v>
      </c>
      <c r="C56" s="58">
        <f t="shared" si="1"/>
        <v>329838.70967741933</v>
      </c>
      <c r="D56" s="49"/>
    </row>
    <row r="57" spans="1:4" ht="12.75">
      <c r="A57" s="57">
        <v>2004</v>
      </c>
      <c r="B57" s="143">
        <v>42300</v>
      </c>
      <c r="C57" s="58">
        <f t="shared" si="1"/>
        <v>341129.0322580645</v>
      </c>
      <c r="D57" s="49"/>
    </row>
    <row r="58" spans="1:4" ht="12.75">
      <c r="A58" s="57">
        <v>2005</v>
      </c>
      <c r="B58" s="143">
        <v>43300</v>
      </c>
      <c r="C58" s="58">
        <f t="shared" si="1"/>
        <v>349193.54838709673</v>
      </c>
      <c r="D58" s="49"/>
    </row>
    <row r="59" spans="1:4" ht="12.75">
      <c r="A59" s="57">
        <v>2006</v>
      </c>
      <c r="B59" s="143">
        <v>44500</v>
      </c>
      <c r="C59" s="58">
        <f t="shared" si="1"/>
        <v>358870.96774193546</v>
      </c>
      <c r="D59" s="49"/>
    </row>
    <row r="60" spans="1:4" ht="12.75">
      <c r="A60" s="57">
        <v>2007</v>
      </c>
      <c r="B60" s="143">
        <v>45900</v>
      </c>
      <c r="C60" s="58">
        <f t="shared" si="1"/>
        <v>370161.2903225806</v>
      </c>
      <c r="D60" s="49"/>
    </row>
    <row r="61" spans="1:4" ht="12.75">
      <c r="A61" s="57">
        <v>2008</v>
      </c>
      <c r="B61" s="143">
        <v>48000</v>
      </c>
      <c r="C61" s="58">
        <f t="shared" si="1"/>
        <v>387096.77419354836</v>
      </c>
      <c r="D61" s="49"/>
    </row>
    <row r="62" spans="1:4" ht="12.75">
      <c r="A62" s="57">
        <v>2009</v>
      </c>
      <c r="B62" s="143">
        <v>50900</v>
      </c>
      <c r="C62" s="58">
        <f t="shared" si="1"/>
        <v>410483.87096774194</v>
      </c>
      <c r="D62" s="49"/>
    </row>
    <row r="63" spans="1:4" ht="12.75">
      <c r="A63" s="57">
        <v>2010</v>
      </c>
      <c r="B63" s="143">
        <v>51100</v>
      </c>
      <c r="C63" s="58">
        <f t="shared" si="1"/>
        <v>412096.77419354836</v>
      </c>
      <c r="D63" s="49"/>
    </row>
    <row r="64" spans="1:4" ht="12.75">
      <c r="A64" s="57">
        <v>2011</v>
      </c>
      <c r="B64" s="143">
        <v>52100</v>
      </c>
      <c r="C64" s="58">
        <f t="shared" si="1"/>
        <v>420161.2903225806</v>
      </c>
      <c r="D64" s="49"/>
    </row>
    <row r="65" spans="1:4" ht="12.75">
      <c r="A65" s="57">
        <v>2012</v>
      </c>
      <c r="B65" s="143">
        <v>54600</v>
      </c>
      <c r="C65" s="58">
        <f t="shared" si="1"/>
        <v>440322.5806451613</v>
      </c>
      <c r="D65" s="49"/>
    </row>
    <row r="66" spans="1:4" ht="12.75">
      <c r="A66" s="57">
        <v>2013</v>
      </c>
      <c r="B66" s="143">
        <v>56600</v>
      </c>
      <c r="C66" s="58">
        <f t="shared" si="1"/>
        <v>456451.61290322576</v>
      </c>
      <c r="D66" s="49"/>
    </row>
    <row r="67" spans="1:4" ht="12.75">
      <c r="A67" s="57">
        <v>2014</v>
      </c>
      <c r="B67" s="143">
        <v>56900</v>
      </c>
      <c r="C67" s="58">
        <f t="shared" si="1"/>
        <v>458870.96774193546</v>
      </c>
      <c r="D67" s="49"/>
    </row>
    <row r="68" spans="1:4" ht="12.75">
      <c r="A68" s="57">
        <v>2015</v>
      </c>
      <c r="B68" s="143">
        <v>58100</v>
      </c>
      <c r="C68" s="58">
        <f t="shared" si="1"/>
        <v>468548.3870967742</v>
      </c>
      <c r="D68" s="49"/>
    </row>
    <row r="69" spans="1:4" ht="12.75">
      <c r="A69" s="57">
        <v>2016</v>
      </c>
      <c r="B69" s="143">
        <v>59300</v>
      </c>
      <c r="C69" s="58">
        <f t="shared" si="1"/>
        <v>478225.80645161285</v>
      </c>
      <c r="D69" s="49"/>
    </row>
    <row r="70" spans="1:4" ht="12.75">
      <c r="A70" s="57">
        <v>2017</v>
      </c>
      <c r="B70" s="143">
        <v>61500</v>
      </c>
      <c r="C70" s="58">
        <f t="shared" si="1"/>
        <v>495967.7419354838</v>
      </c>
      <c r="D70" s="49"/>
    </row>
    <row r="71" spans="1:4" ht="12.75">
      <c r="A71" s="57">
        <v>2018</v>
      </c>
      <c r="B71" s="143">
        <v>62500</v>
      </c>
      <c r="C71" s="58">
        <f t="shared" si="1"/>
        <v>504032.2580645161</v>
      </c>
      <c r="D71" s="49"/>
    </row>
    <row r="72" spans="1:4" ht="12.75">
      <c r="A72" s="57">
        <v>2019</v>
      </c>
      <c r="B72" s="143">
        <v>64400</v>
      </c>
      <c r="C72" s="58">
        <f t="shared" si="1"/>
        <v>519354.8387096774</v>
      </c>
      <c r="D72" s="49"/>
    </row>
    <row r="73" spans="1:4" ht="12.75">
      <c r="A73" s="57">
        <v>2020</v>
      </c>
      <c r="B73" s="143">
        <v>66800</v>
      </c>
      <c r="C73" s="58">
        <f t="shared" si="1"/>
        <v>538709.6774193548</v>
      </c>
      <c r="D73" s="49"/>
    </row>
    <row r="74" spans="1:4" ht="12.75">
      <c r="A74" s="57">
        <v>2021</v>
      </c>
      <c r="B74" s="143">
        <v>68200</v>
      </c>
      <c r="C74" s="58">
        <f t="shared" si="1"/>
        <v>550000</v>
      </c>
      <c r="D74" s="49"/>
    </row>
    <row r="75" spans="1:4" ht="12.75">
      <c r="A75" s="57">
        <v>2022</v>
      </c>
      <c r="B75" s="144">
        <v>71000</v>
      </c>
      <c r="C75" s="58">
        <f t="shared" si="1"/>
        <v>572580.6451612903</v>
      </c>
      <c r="D75" s="49"/>
    </row>
    <row r="76" spans="1:4" ht="12.75">
      <c r="A76" s="57">
        <v>2023</v>
      </c>
      <c r="B76" s="144">
        <v>74300</v>
      </c>
      <c r="C76" s="58">
        <f t="shared" si="1"/>
        <v>599193.5483870967</v>
      </c>
      <c r="D76" s="49"/>
    </row>
    <row r="77" spans="1:4" ht="12.75">
      <c r="A77" s="57">
        <v>2024</v>
      </c>
      <c r="B77" s="144">
        <v>76200</v>
      </c>
      <c r="C77" s="58">
        <f t="shared" si="1"/>
        <v>614516.1290322581</v>
      </c>
      <c r="D77" s="49"/>
    </row>
    <row r="78" spans="1:4" ht="12.75">
      <c r="A78" s="57">
        <v>2025</v>
      </c>
      <c r="B78" s="144"/>
      <c r="C78" s="58">
        <f t="shared" si="1"/>
        <v>0</v>
      </c>
      <c r="D78" s="49"/>
    </row>
    <row r="79" spans="1:4" ht="12.75">
      <c r="A79" s="57">
        <v>2026</v>
      </c>
      <c r="B79" s="144"/>
      <c r="C79" s="58">
        <f t="shared" si="1"/>
        <v>0</v>
      </c>
      <c r="D79" s="49"/>
    </row>
    <row r="80" spans="1:4" ht="12.75">
      <c r="A80" s="57">
        <v>2027</v>
      </c>
      <c r="B80" s="144"/>
      <c r="C80" s="58">
        <f t="shared" si="1"/>
        <v>0</v>
      </c>
      <c r="D80" s="49"/>
    </row>
    <row r="81" spans="1:4" ht="12.75">
      <c r="A81" s="57">
        <v>2028</v>
      </c>
      <c r="B81" s="144"/>
      <c r="C81" s="58">
        <f t="shared" si="1"/>
        <v>0</v>
      </c>
      <c r="D81" s="49"/>
    </row>
    <row r="82" spans="1:4" ht="12.75">
      <c r="A82" s="57">
        <v>2029</v>
      </c>
      <c r="B82" s="144"/>
      <c r="C82" s="58">
        <f t="shared" si="1"/>
        <v>0</v>
      </c>
      <c r="D82" s="49"/>
    </row>
    <row r="83" spans="1:4" ht="12.75">
      <c r="A83" s="57">
        <v>2030</v>
      </c>
      <c r="B83" s="144"/>
      <c r="C83" s="58">
        <f t="shared" si="1"/>
        <v>0</v>
      </c>
      <c r="D83" s="49"/>
    </row>
    <row r="84" spans="1:4" ht="12.75">
      <c r="A84" s="57">
        <v>2031</v>
      </c>
      <c r="B84" s="144"/>
      <c r="C84" s="58">
        <f aca="true" t="shared" si="2" ref="C84:C103">SUM(B84*7.5/0.93)</f>
        <v>0</v>
      </c>
      <c r="D84" s="49"/>
    </row>
    <row r="85" spans="1:4" ht="12.75">
      <c r="A85" s="57">
        <v>2032</v>
      </c>
      <c r="B85" s="144"/>
      <c r="C85" s="58">
        <f t="shared" si="2"/>
        <v>0</v>
      </c>
      <c r="D85" s="49"/>
    </row>
    <row r="86" spans="1:4" ht="12.75">
      <c r="A86" s="57">
        <v>2033</v>
      </c>
      <c r="B86" s="144"/>
      <c r="C86" s="58">
        <f t="shared" si="2"/>
        <v>0</v>
      </c>
      <c r="D86" s="49"/>
    </row>
    <row r="87" spans="1:4" ht="12.75">
      <c r="A87" s="57">
        <v>2034</v>
      </c>
      <c r="B87" s="144"/>
      <c r="C87" s="58">
        <f t="shared" si="2"/>
        <v>0</v>
      </c>
      <c r="D87" s="49"/>
    </row>
    <row r="88" spans="1:4" ht="12.75">
      <c r="A88" s="57">
        <v>2035</v>
      </c>
      <c r="B88" s="144"/>
      <c r="C88" s="58">
        <f t="shared" si="2"/>
        <v>0</v>
      </c>
      <c r="D88" s="49"/>
    </row>
    <row r="89" spans="1:4" ht="12.75">
      <c r="A89" s="57">
        <v>2036</v>
      </c>
      <c r="B89" s="144"/>
      <c r="C89" s="58">
        <f t="shared" si="2"/>
        <v>0</v>
      </c>
      <c r="D89" s="49"/>
    </row>
    <row r="90" spans="1:4" ht="12.75">
      <c r="A90" s="57">
        <v>2037</v>
      </c>
      <c r="B90" s="144"/>
      <c r="C90" s="58">
        <f t="shared" si="2"/>
        <v>0</v>
      </c>
      <c r="D90" s="49"/>
    </row>
    <row r="91" spans="1:4" ht="12.75">
      <c r="A91" s="57">
        <v>2038</v>
      </c>
      <c r="B91" s="144"/>
      <c r="C91" s="58">
        <f t="shared" si="2"/>
        <v>0</v>
      </c>
      <c r="D91" s="49"/>
    </row>
    <row r="92" spans="1:4" ht="12.75">
      <c r="A92" s="57">
        <v>2039</v>
      </c>
      <c r="B92" s="144"/>
      <c r="C92" s="58">
        <f t="shared" si="2"/>
        <v>0</v>
      </c>
      <c r="D92" s="49"/>
    </row>
    <row r="93" spans="1:4" ht="12.75">
      <c r="A93" s="57">
        <v>2040</v>
      </c>
      <c r="B93" s="144"/>
      <c r="C93" s="58">
        <f t="shared" si="2"/>
        <v>0</v>
      </c>
      <c r="D93" s="49"/>
    </row>
    <row r="94" spans="1:4" ht="12.75">
      <c r="A94" s="57">
        <v>2041</v>
      </c>
      <c r="B94" s="144"/>
      <c r="C94" s="58">
        <f t="shared" si="2"/>
        <v>0</v>
      </c>
      <c r="D94" s="49"/>
    </row>
    <row r="95" spans="1:4" ht="12.75">
      <c r="A95" s="57">
        <v>2042</v>
      </c>
      <c r="B95" s="144"/>
      <c r="C95" s="58">
        <f t="shared" si="2"/>
        <v>0</v>
      </c>
      <c r="D95" s="49"/>
    </row>
    <row r="96" spans="1:4" ht="12.75">
      <c r="A96" s="57">
        <v>2043</v>
      </c>
      <c r="B96" s="144"/>
      <c r="C96" s="58">
        <f t="shared" si="2"/>
        <v>0</v>
      </c>
      <c r="D96" s="49"/>
    </row>
    <row r="97" spans="1:4" ht="12.75">
      <c r="A97" s="57">
        <v>2044</v>
      </c>
      <c r="B97" s="144"/>
      <c r="C97" s="58">
        <f t="shared" si="2"/>
        <v>0</v>
      </c>
      <c r="D97" s="49"/>
    </row>
    <row r="98" spans="1:4" ht="12.75">
      <c r="A98" s="57">
        <v>2045</v>
      </c>
      <c r="B98" s="144"/>
      <c r="C98" s="58">
        <f t="shared" si="2"/>
        <v>0</v>
      </c>
      <c r="D98" s="49"/>
    </row>
    <row r="99" spans="1:4" ht="12.75">
      <c r="A99" s="57">
        <v>2046</v>
      </c>
      <c r="B99" s="144"/>
      <c r="C99" s="58">
        <f t="shared" si="2"/>
        <v>0</v>
      </c>
      <c r="D99" s="49"/>
    </row>
    <row r="100" spans="1:4" ht="12.75">
      <c r="A100" s="57">
        <v>2047</v>
      </c>
      <c r="B100" s="144"/>
      <c r="C100" s="58">
        <f t="shared" si="2"/>
        <v>0</v>
      </c>
      <c r="D100" s="49"/>
    </row>
    <row r="101" spans="1:4" ht="12.75">
      <c r="A101" s="57">
        <v>2048</v>
      </c>
      <c r="B101" s="144"/>
      <c r="C101" s="58">
        <f t="shared" si="2"/>
        <v>0</v>
      </c>
      <c r="D101" s="49"/>
    </row>
    <row r="102" spans="1:4" ht="12.75">
      <c r="A102" s="57">
        <v>2049</v>
      </c>
      <c r="B102" s="144"/>
      <c r="C102" s="58">
        <f t="shared" si="2"/>
        <v>0</v>
      </c>
      <c r="D102" s="49"/>
    </row>
    <row r="103" spans="1:4" ht="12.75">
      <c r="A103" s="57">
        <v>2050</v>
      </c>
      <c r="B103" s="144"/>
      <c r="C103" s="58">
        <f t="shared" si="2"/>
        <v>0</v>
      </c>
      <c r="D103" s="49"/>
    </row>
    <row r="104" spans="1:4" ht="12.75">
      <c r="A104" s="49"/>
      <c r="B104" s="78" t="s">
        <v>67</v>
      </c>
      <c r="C104" s="49"/>
      <c r="D104" s="49"/>
    </row>
    <row r="105" spans="1:4" ht="12.75">
      <c r="A105" s="49"/>
      <c r="B105" s="78" t="s">
        <v>68</v>
      </c>
      <c r="C105" s="49"/>
      <c r="D105" s="49"/>
    </row>
  </sheetData>
  <sheetProtection password="C248" sheet="1" objects="1" scenarios="1"/>
  <mergeCells count="1"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B67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3.140625" style="3" customWidth="1"/>
    <col min="2" max="3" width="10.421875" style="3" customWidth="1"/>
    <col min="4" max="4" width="12.57421875" style="3" customWidth="1"/>
    <col min="5" max="5" width="10.00390625" style="3" customWidth="1"/>
    <col min="6" max="6" width="8.8515625" style="3" customWidth="1"/>
    <col min="7" max="7" width="11.140625" style="3" customWidth="1"/>
    <col min="8" max="8" width="10.00390625" style="3" customWidth="1"/>
    <col min="9" max="9" width="10.421875" style="3" customWidth="1"/>
    <col min="10" max="10" width="9.421875" style="3" customWidth="1"/>
    <col min="11" max="11" width="10.57421875" style="3" customWidth="1"/>
    <col min="12" max="12" width="4.57421875" style="3" customWidth="1"/>
    <col min="13" max="13" width="7.8515625" style="3" customWidth="1"/>
    <col min="14" max="14" width="8.421875" style="3" customWidth="1"/>
    <col min="15" max="15" width="9.00390625" style="3" customWidth="1"/>
    <col min="16" max="16" width="4.57421875" style="3" customWidth="1"/>
    <col min="17" max="18" width="9.140625" style="3" customWidth="1"/>
    <col min="19" max="19" width="10.57421875" style="3" customWidth="1"/>
    <col min="20" max="20" width="12.140625" style="3" customWidth="1"/>
    <col min="21" max="21" width="4.421875" style="3" customWidth="1"/>
    <col min="22" max="23" width="10.57421875" style="3" customWidth="1"/>
    <col min="24" max="24" width="4.140625" style="3" customWidth="1"/>
    <col min="25" max="25" width="9.140625" style="3" customWidth="1"/>
    <col min="26" max="26" width="10.421875" style="3" customWidth="1"/>
    <col min="27" max="16384" width="9.140625" style="3" customWidth="1"/>
  </cols>
  <sheetData>
    <row r="1" spans="1:28" ht="12.75">
      <c r="A1" s="3" t="s">
        <v>81</v>
      </c>
      <c r="B1" s="10">
        <v>19725</v>
      </c>
      <c r="C1" s="39" t="s">
        <v>44</v>
      </c>
      <c r="D1" s="40"/>
      <c r="E1" s="40"/>
      <c r="F1" s="40"/>
      <c r="G1" s="41"/>
      <c r="H1" s="42" t="s">
        <v>45</v>
      </c>
      <c r="I1" s="40"/>
      <c r="J1" s="40"/>
      <c r="K1" s="41"/>
      <c r="Q1" s="18"/>
      <c r="R1" s="18"/>
      <c r="S1" s="18"/>
      <c r="T1" s="18"/>
      <c r="U1" s="18"/>
      <c r="V1" s="18"/>
      <c r="W1" s="18"/>
      <c r="X1" s="18"/>
      <c r="Y1" s="18"/>
      <c r="Z1" s="102"/>
      <c r="AA1" s="102"/>
      <c r="AB1" s="18"/>
    </row>
    <row r="2" spans="1:28" ht="12.75">
      <c r="A2" s="99" t="s">
        <v>76</v>
      </c>
      <c r="C2" s="45"/>
      <c r="D2" s="46" t="s">
        <v>47</v>
      </c>
      <c r="E2" s="46" t="s">
        <v>48</v>
      </c>
      <c r="F2" s="46" t="s">
        <v>49</v>
      </c>
      <c r="G2" s="47" t="s">
        <v>50</v>
      </c>
      <c r="H2" s="46" t="s">
        <v>48</v>
      </c>
      <c r="I2" s="46" t="s">
        <v>47</v>
      </c>
      <c r="J2" s="46" t="s">
        <v>49</v>
      </c>
      <c r="K2" s="47" t="s">
        <v>51</v>
      </c>
      <c r="Q2" s="18"/>
      <c r="R2" s="18"/>
      <c r="S2" s="18"/>
      <c r="T2" s="18"/>
      <c r="U2" s="18"/>
      <c r="V2" s="18"/>
      <c r="W2" s="18"/>
      <c r="X2" s="18"/>
      <c r="Y2" s="18"/>
      <c r="Z2" s="103"/>
      <c r="AA2" s="102"/>
      <c r="AB2" s="18"/>
    </row>
    <row r="3" spans="1:28" ht="12.75">
      <c r="A3" s="3" t="s">
        <v>77</v>
      </c>
      <c r="B3" s="100">
        <f>SUM(Pensionsförlust!G6)</f>
        <v>0</v>
      </c>
      <c r="C3" s="51">
        <f>SUM(Pensionsförlust!B15)</f>
        <v>0</v>
      </c>
      <c r="D3" s="52">
        <f>SUM(Pensionsförlust!E15)</f>
        <v>0</v>
      </c>
      <c r="E3" s="46">
        <f>IF(C3&lt;1999,C3,"")</f>
        <v>0</v>
      </c>
      <c r="F3" s="52">
        <f>IF(E3="",0,D3)</f>
        <v>0</v>
      </c>
      <c r="G3" s="53">
        <f>IF(C3&gt;1998,D3,0)</f>
        <v>0</v>
      </c>
      <c r="H3" s="46">
        <f>IF(C3&lt;1999,C3,"")</f>
        <v>0</v>
      </c>
      <c r="I3" s="52">
        <f>SUM(Pensionsförlust!J15)</f>
        <v>0</v>
      </c>
      <c r="J3" s="52">
        <f>IF(H3="",0,I3)</f>
        <v>0</v>
      </c>
      <c r="K3" s="53">
        <f>IF(H3&gt;1998,I3,0)</f>
        <v>0</v>
      </c>
      <c r="Q3" s="18"/>
      <c r="R3" s="18"/>
      <c r="S3" s="18"/>
      <c r="T3" s="18"/>
      <c r="U3" s="18"/>
      <c r="V3" s="18"/>
      <c r="W3" s="18"/>
      <c r="X3" s="18"/>
      <c r="Y3" s="18"/>
      <c r="Z3" s="102"/>
      <c r="AA3" s="102"/>
      <c r="AB3" s="18"/>
    </row>
    <row r="4" spans="1:28" ht="12.75">
      <c r="A4" s="3" t="s">
        <v>73</v>
      </c>
      <c r="B4" s="3">
        <f>YEAR(B3)</f>
        <v>1900</v>
      </c>
      <c r="C4" s="51">
        <f>SUM(Pensionsförlust!B16)</f>
        <v>0</v>
      </c>
      <c r="D4" s="52">
        <f>SUM(Pensionsförlust!E16)</f>
        <v>0</v>
      </c>
      <c r="E4" s="46">
        <f aca="true" t="shared" si="0" ref="E4:E22">IF(C4&lt;1999,C4,"")</f>
        <v>0</v>
      </c>
      <c r="F4" s="52">
        <f aca="true" t="shared" si="1" ref="F4:F22">IF(E4="",0,D4)</f>
        <v>0</v>
      </c>
      <c r="G4" s="53">
        <f aca="true" t="shared" si="2" ref="G4:G22">IF(C4&gt;1998,D4,0)</f>
        <v>0</v>
      </c>
      <c r="H4" s="46">
        <f aca="true" t="shared" si="3" ref="H4:H22">IF(C4&lt;1999,C4,"")</f>
        <v>0</v>
      </c>
      <c r="I4" s="52">
        <f>SUM(Pensionsförlust!J16)</f>
        <v>0</v>
      </c>
      <c r="J4" s="52">
        <f aca="true" t="shared" si="4" ref="J4:J22">IF(H4="",0,I4)</f>
        <v>0</v>
      </c>
      <c r="K4" s="53">
        <f aca="true" t="shared" si="5" ref="K4:K22">IF(H4&gt;1998,I4,0)</f>
        <v>0</v>
      </c>
      <c r="Q4" s="18"/>
      <c r="R4" s="18"/>
      <c r="S4" s="18"/>
      <c r="T4" s="18"/>
      <c r="U4" s="18"/>
      <c r="V4" s="18"/>
      <c r="W4" s="18"/>
      <c r="X4" s="18"/>
      <c r="Y4" s="18"/>
      <c r="Z4" s="89"/>
      <c r="AA4" s="102"/>
      <c r="AB4" s="18"/>
    </row>
    <row r="5" spans="1:28" ht="12.75">
      <c r="A5" s="3" t="s">
        <v>79</v>
      </c>
      <c r="B5" s="3">
        <f>MONTH(B3)</f>
        <v>1</v>
      </c>
      <c r="C5" s="51">
        <f>SUM(Pensionsförlust!B17)</f>
        <v>0</v>
      </c>
      <c r="D5" s="52">
        <f>SUM(Pensionsförlust!E17)</f>
        <v>0</v>
      </c>
      <c r="E5" s="46">
        <f t="shared" si="0"/>
        <v>0</v>
      </c>
      <c r="F5" s="52">
        <f t="shared" si="1"/>
        <v>0</v>
      </c>
      <c r="G5" s="53">
        <f t="shared" si="2"/>
        <v>0</v>
      </c>
      <c r="H5" s="46">
        <f t="shared" si="3"/>
        <v>0</v>
      </c>
      <c r="I5" s="52">
        <f>SUM(Pensionsförlust!J17)</f>
        <v>0</v>
      </c>
      <c r="J5" s="52">
        <f t="shared" si="4"/>
        <v>0</v>
      </c>
      <c r="K5" s="53">
        <f t="shared" si="5"/>
        <v>0</v>
      </c>
      <c r="Q5" s="18"/>
      <c r="R5" s="18"/>
      <c r="S5" s="18"/>
      <c r="T5" s="18"/>
      <c r="U5" s="18"/>
      <c r="V5" s="18"/>
      <c r="W5" s="18"/>
      <c r="X5" s="18"/>
      <c r="Y5" s="18"/>
      <c r="Z5" s="89"/>
      <c r="AA5" s="102"/>
      <c r="AB5" s="18"/>
    </row>
    <row r="6" spans="1:28" ht="12.75">
      <c r="A6" s="3" t="s">
        <v>75</v>
      </c>
      <c r="B6" s="3">
        <f>DAY(B3)</f>
        <v>0</v>
      </c>
      <c r="C6" s="51">
        <f>SUM(Pensionsförlust!B18)</f>
        <v>0</v>
      </c>
      <c r="D6" s="52">
        <f>SUM(Pensionsförlust!E18)</f>
        <v>0</v>
      </c>
      <c r="E6" s="46">
        <f t="shared" si="0"/>
        <v>0</v>
      </c>
      <c r="F6" s="52">
        <f t="shared" si="1"/>
        <v>0</v>
      </c>
      <c r="G6" s="53">
        <f t="shared" si="2"/>
        <v>0</v>
      </c>
      <c r="H6" s="46">
        <f t="shared" si="3"/>
        <v>0</v>
      </c>
      <c r="I6" s="52">
        <f>SUM(Pensionsförlust!J18)</f>
        <v>0</v>
      </c>
      <c r="J6" s="52">
        <f t="shared" si="4"/>
        <v>0</v>
      </c>
      <c r="K6" s="53">
        <f t="shared" si="5"/>
        <v>0</v>
      </c>
      <c r="Q6" s="18"/>
      <c r="R6" s="18"/>
      <c r="S6" s="18"/>
      <c r="T6" s="18"/>
      <c r="U6" s="18"/>
      <c r="V6" s="18"/>
      <c r="W6" s="18"/>
      <c r="X6" s="18"/>
      <c r="Y6" s="18"/>
      <c r="Z6" s="89"/>
      <c r="AA6" s="102"/>
      <c r="AB6" s="18"/>
    </row>
    <row r="7" spans="1:28" ht="12.75">
      <c r="A7" s="137">
        <f>IF(B4&lt;1961,65,67)</f>
        <v>65</v>
      </c>
      <c r="B7" s="60">
        <f>SUM(B4+A7)</f>
        <v>1965</v>
      </c>
      <c r="C7" s="51">
        <f>SUM(Pensionsförlust!B19)</f>
        <v>0</v>
      </c>
      <c r="D7" s="52">
        <f>SUM(Pensionsförlust!E19)</f>
        <v>0</v>
      </c>
      <c r="E7" s="46">
        <f t="shared" si="0"/>
        <v>0</v>
      </c>
      <c r="F7" s="52">
        <f t="shared" si="1"/>
        <v>0</v>
      </c>
      <c r="G7" s="53">
        <f t="shared" si="2"/>
        <v>0</v>
      </c>
      <c r="H7" s="46">
        <f t="shared" si="3"/>
        <v>0</v>
      </c>
      <c r="I7" s="52">
        <f>SUM(Pensionsförlust!J19)</f>
        <v>0</v>
      </c>
      <c r="J7" s="52">
        <f t="shared" si="4"/>
        <v>0</v>
      </c>
      <c r="K7" s="53">
        <f t="shared" si="5"/>
        <v>0</v>
      </c>
      <c r="Q7" s="18"/>
      <c r="R7" s="18"/>
      <c r="S7" s="18"/>
      <c r="T7" s="18"/>
      <c r="U7" s="18"/>
      <c r="V7" s="18"/>
      <c r="W7" s="18"/>
      <c r="X7" s="18"/>
      <c r="Y7" s="18"/>
      <c r="Z7" s="89"/>
      <c r="AA7" s="102"/>
      <c r="AB7" s="18"/>
    </row>
    <row r="8" spans="1:28" ht="12.75">
      <c r="A8" s="3" t="s">
        <v>80</v>
      </c>
      <c r="B8" s="101">
        <f>IF(B3=0,0,SUM(div!C11))</f>
        <v>0</v>
      </c>
      <c r="C8" s="51">
        <f>SUM(Pensionsförlust!B20)</f>
        <v>0</v>
      </c>
      <c r="D8" s="52">
        <f>SUM(Pensionsförlust!E20)</f>
        <v>0</v>
      </c>
      <c r="E8" s="46">
        <f t="shared" si="0"/>
        <v>0</v>
      </c>
      <c r="F8" s="52">
        <f t="shared" si="1"/>
        <v>0</v>
      </c>
      <c r="G8" s="53">
        <f t="shared" si="2"/>
        <v>0</v>
      </c>
      <c r="H8" s="46">
        <f t="shared" si="3"/>
        <v>0</v>
      </c>
      <c r="I8" s="52">
        <f>SUM(Pensionsförlust!J20)</f>
        <v>0</v>
      </c>
      <c r="J8" s="52">
        <f t="shared" si="4"/>
        <v>0</v>
      </c>
      <c r="K8" s="53">
        <f t="shared" si="5"/>
        <v>0</v>
      </c>
      <c r="Q8" s="18"/>
      <c r="R8" s="18"/>
      <c r="S8" s="18"/>
      <c r="T8" s="18"/>
      <c r="U8" s="18"/>
      <c r="V8" s="18"/>
      <c r="W8" s="18"/>
      <c r="X8" s="18"/>
      <c r="Y8" s="18"/>
      <c r="Z8" s="89"/>
      <c r="AA8" s="102"/>
      <c r="AB8" s="18"/>
    </row>
    <row r="9" spans="1:28" ht="12.75">
      <c r="A9" s="3" t="s">
        <v>56</v>
      </c>
      <c r="B9" s="79">
        <f>IF(B3=0,"",DATE(YEAR(B8),MONTH(B8),DAY(0)))</f>
      </c>
      <c r="C9" s="51">
        <f>SUM(Pensionsförlust!B21)</f>
        <v>0</v>
      </c>
      <c r="D9" s="52">
        <f>SUM(Pensionsförlust!E21)</f>
        <v>0</v>
      </c>
      <c r="E9" s="46">
        <f t="shared" si="0"/>
        <v>0</v>
      </c>
      <c r="F9" s="52">
        <f t="shared" si="1"/>
        <v>0</v>
      </c>
      <c r="G9" s="53">
        <f t="shared" si="2"/>
        <v>0</v>
      </c>
      <c r="H9" s="46">
        <f t="shared" si="3"/>
        <v>0</v>
      </c>
      <c r="I9" s="52">
        <f>SUM(Pensionsförlust!J21)</f>
        <v>0</v>
      </c>
      <c r="J9" s="52">
        <f t="shared" si="4"/>
        <v>0</v>
      </c>
      <c r="K9" s="53">
        <f t="shared" si="5"/>
        <v>0</v>
      </c>
      <c r="Q9" s="18"/>
      <c r="R9" s="18"/>
      <c r="S9" s="18"/>
      <c r="T9" s="18"/>
      <c r="U9" s="18"/>
      <c r="V9" s="18"/>
      <c r="W9" s="18"/>
      <c r="X9" s="18"/>
      <c r="Y9" s="18"/>
      <c r="Z9" s="89"/>
      <c r="AA9" s="102"/>
      <c r="AB9" s="18"/>
    </row>
    <row r="10" spans="1:28" ht="12.75">
      <c r="A10" s="3" t="s">
        <v>57</v>
      </c>
      <c r="B10" s="10">
        <f>SUM(B9)</f>
        <v>0</v>
      </c>
      <c r="C10" s="51">
        <f>SUM(Pensionsförlust!B22)</f>
        <v>0</v>
      </c>
      <c r="D10" s="52">
        <f>SUM(Pensionsförlust!E22)</f>
        <v>0</v>
      </c>
      <c r="E10" s="46">
        <f t="shared" si="0"/>
        <v>0</v>
      </c>
      <c r="F10" s="52">
        <f t="shared" si="1"/>
        <v>0</v>
      </c>
      <c r="G10" s="53">
        <f t="shared" si="2"/>
        <v>0</v>
      </c>
      <c r="H10" s="46">
        <f t="shared" si="3"/>
        <v>0</v>
      </c>
      <c r="I10" s="52">
        <f>SUM(Pensionsförlust!J22)</f>
        <v>0</v>
      </c>
      <c r="J10" s="52">
        <f t="shared" si="4"/>
        <v>0</v>
      </c>
      <c r="K10" s="53">
        <f t="shared" si="5"/>
        <v>0</v>
      </c>
      <c r="Q10" s="18"/>
      <c r="R10" s="18"/>
      <c r="S10" s="18"/>
      <c r="T10" s="18"/>
      <c r="U10" s="18"/>
      <c r="V10" s="18"/>
      <c r="W10" s="18"/>
      <c r="X10" s="18"/>
      <c r="Y10" s="18"/>
      <c r="Z10" s="89"/>
      <c r="AA10" s="102"/>
      <c r="AB10" s="18"/>
    </row>
    <row r="11" spans="1:28" ht="12.75">
      <c r="A11" s="3" t="s">
        <v>82</v>
      </c>
      <c r="C11" s="51">
        <f>SUM(Pensionsförlust!B23)</f>
        <v>0</v>
      </c>
      <c r="D11" s="52">
        <f>SUM(Pensionsförlust!E23)</f>
        <v>0</v>
      </c>
      <c r="E11" s="46">
        <f t="shared" si="0"/>
        <v>0</v>
      </c>
      <c r="F11" s="52">
        <f t="shared" si="1"/>
        <v>0</v>
      </c>
      <c r="G11" s="53">
        <f t="shared" si="2"/>
        <v>0</v>
      </c>
      <c r="H11" s="46">
        <f t="shared" si="3"/>
        <v>0</v>
      </c>
      <c r="I11" s="52">
        <f>SUM(Pensionsförlust!J23)</f>
        <v>0</v>
      </c>
      <c r="J11" s="52">
        <f t="shared" si="4"/>
        <v>0</v>
      </c>
      <c r="K11" s="53">
        <f t="shared" si="5"/>
        <v>0</v>
      </c>
      <c r="Q11" s="18"/>
      <c r="R11" s="18"/>
      <c r="S11" s="18"/>
      <c r="T11" s="18"/>
      <c r="U11" s="18"/>
      <c r="V11" s="18"/>
      <c r="W11" s="18"/>
      <c r="X11" s="18"/>
      <c r="Y11" s="18"/>
      <c r="Z11" s="89"/>
      <c r="AA11" s="102"/>
      <c r="AB11" s="18"/>
    </row>
    <row r="12" spans="1:28" ht="12.75">
      <c r="A12" s="3" t="s">
        <v>83</v>
      </c>
      <c r="B12" s="10">
        <f>SUM(Pensionsförlust!I7)</f>
        <v>0</v>
      </c>
      <c r="C12" s="51">
        <f>SUM(Pensionsförlust!B24)</f>
        <v>0</v>
      </c>
      <c r="D12" s="52">
        <f>SUM(Pensionsförlust!E24)</f>
        <v>0</v>
      </c>
      <c r="E12" s="46">
        <f t="shared" si="0"/>
        <v>0</v>
      </c>
      <c r="F12" s="52">
        <f t="shared" si="1"/>
        <v>0</v>
      </c>
      <c r="G12" s="53">
        <f t="shared" si="2"/>
        <v>0</v>
      </c>
      <c r="H12" s="46">
        <f t="shared" si="3"/>
        <v>0</v>
      </c>
      <c r="I12" s="52">
        <f>SUM(Pensionsförlust!J24)</f>
        <v>0</v>
      </c>
      <c r="J12" s="52">
        <f t="shared" si="4"/>
        <v>0</v>
      </c>
      <c r="K12" s="53">
        <f t="shared" si="5"/>
        <v>0</v>
      </c>
      <c r="Q12" s="18"/>
      <c r="R12" s="18"/>
      <c r="S12" s="18"/>
      <c r="T12" s="18"/>
      <c r="U12" s="18"/>
      <c r="V12" s="18"/>
      <c r="W12" s="18"/>
      <c r="X12" s="18"/>
      <c r="Y12" s="18"/>
      <c r="Z12" s="89"/>
      <c r="AA12" s="102"/>
      <c r="AB12" s="18"/>
    </row>
    <row r="13" spans="1:28" ht="12.75">
      <c r="A13" s="3" t="s">
        <v>103</v>
      </c>
      <c r="B13" s="3">
        <f>SUM((B10-B12)/365.25)</f>
        <v>0</v>
      </c>
      <c r="C13" s="51">
        <f>SUM(Pensionsförlust!B25)</f>
        <v>0</v>
      </c>
      <c r="D13" s="52">
        <f>SUM(Pensionsförlust!E25)</f>
        <v>0</v>
      </c>
      <c r="E13" s="46">
        <f t="shared" si="0"/>
        <v>0</v>
      </c>
      <c r="F13" s="52">
        <f t="shared" si="1"/>
        <v>0</v>
      </c>
      <c r="G13" s="53">
        <f t="shared" si="2"/>
        <v>0</v>
      </c>
      <c r="H13" s="46">
        <f t="shared" si="3"/>
        <v>0</v>
      </c>
      <c r="I13" s="52">
        <f>SUM(Pensionsförlust!J25)</f>
        <v>0</v>
      </c>
      <c r="J13" s="52">
        <f t="shared" si="4"/>
        <v>0</v>
      </c>
      <c r="K13" s="53">
        <f t="shared" si="5"/>
        <v>0</v>
      </c>
      <c r="L13" s="10"/>
      <c r="Q13" s="18"/>
      <c r="R13" s="18"/>
      <c r="S13" s="18"/>
      <c r="T13" s="18"/>
      <c r="U13" s="18"/>
      <c r="V13" s="18"/>
      <c r="W13" s="18"/>
      <c r="X13" s="18"/>
      <c r="Y13" s="18"/>
      <c r="Z13" s="89"/>
      <c r="AA13" s="102"/>
      <c r="AB13" s="18"/>
    </row>
    <row r="14" spans="1:28" ht="12.75">
      <c r="A14" s="3" t="s">
        <v>84</v>
      </c>
      <c r="B14" s="3">
        <f>MAX(ROUND(B13,1),0)</f>
        <v>0</v>
      </c>
      <c r="C14" s="51">
        <f>SUM(Pensionsförlust!B26)</f>
        <v>0</v>
      </c>
      <c r="D14" s="52">
        <f>SUM(Pensionsförlust!E26)</f>
        <v>0</v>
      </c>
      <c r="E14" s="46">
        <f t="shared" si="0"/>
        <v>0</v>
      </c>
      <c r="F14" s="52">
        <f t="shared" si="1"/>
        <v>0</v>
      </c>
      <c r="G14" s="53">
        <f t="shared" si="2"/>
        <v>0</v>
      </c>
      <c r="H14" s="46">
        <f t="shared" si="3"/>
        <v>0</v>
      </c>
      <c r="I14" s="52">
        <f>SUM(Pensionsförlust!J26)</f>
        <v>0</v>
      </c>
      <c r="J14" s="52">
        <f t="shared" si="4"/>
        <v>0</v>
      </c>
      <c r="K14" s="53">
        <f t="shared" si="5"/>
        <v>0</v>
      </c>
      <c r="L14" s="10"/>
      <c r="Q14" s="18"/>
      <c r="R14" s="18"/>
      <c r="S14" s="18"/>
      <c r="T14" s="18"/>
      <c r="U14" s="18"/>
      <c r="V14" s="18"/>
      <c r="W14" s="18"/>
      <c r="X14" s="18"/>
      <c r="Y14" s="18"/>
      <c r="Z14" s="89"/>
      <c r="AA14" s="102"/>
      <c r="AB14" s="18"/>
    </row>
    <row r="15" spans="3:28" ht="12.75">
      <c r="C15" s="51">
        <f>SUM(Pensionsförlust!B27)</f>
        <v>0</v>
      </c>
      <c r="D15" s="52">
        <f>SUM(Pensionsförlust!E27)</f>
        <v>0</v>
      </c>
      <c r="E15" s="46">
        <f t="shared" si="0"/>
        <v>0</v>
      </c>
      <c r="F15" s="52">
        <f t="shared" si="1"/>
        <v>0</v>
      </c>
      <c r="G15" s="53">
        <f t="shared" si="2"/>
        <v>0</v>
      </c>
      <c r="H15" s="46">
        <f t="shared" si="3"/>
        <v>0</v>
      </c>
      <c r="I15" s="52">
        <f>SUM(Pensionsförlust!J27)</f>
        <v>0</v>
      </c>
      <c r="J15" s="52">
        <f t="shared" si="4"/>
        <v>0</v>
      </c>
      <c r="K15" s="53">
        <f t="shared" si="5"/>
        <v>0</v>
      </c>
      <c r="Q15" s="18"/>
      <c r="R15" s="18"/>
      <c r="S15" s="18"/>
      <c r="T15" s="18"/>
      <c r="U15" s="18"/>
      <c r="V15" s="18"/>
      <c r="W15" s="18"/>
      <c r="X15" s="18"/>
      <c r="Y15" s="18"/>
      <c r="Z15" s="89"/>
      <c r="AA15" s="102"/>
      <c r="AB15" s="18"/>
    </row>
    <row r="16" spans="3:28" ht="12.75">
      <c r="C16" s="51">
        <f>SUM(Pensionsförlust!B28)</f>
        <v>0</v>
      </c>
      <c r="D16" s="52">
        <f>SUM(Pensionsförlust!E28)</f>
        <v>0</v>
      </c>
      <c r="E16" s="46">
        <f t="shared" si="0"/>
        <v>0</v>
      </c>
      <c r="F16" s="52">
        <f t="shared" si="1"/>
        <v>0</v>
      </c>
      <c r="G16" s="53">
        <f t="shared" si="2"/>
        <v>0</v>
      </c>
      <c r="H16" s="46">
        <f t="shared" si="3"/>
        <v>0</v>
      </c>
      <c r="I16" s="52">
        <f>SUM(Pensionsförlust!J28)</f>
        <v>0</v>
      </c>
      <c r="J16" s="52">
        <f t="shared" si="4"/>
        <v>0</v>
      </c>
      <c r="K16" s="53">
        <f t="shared" si="5"/>
        <v>0</v>
      </c>
      <c r="L16" s="61"/>
      <c r="Q16" s="18"/>
      <c r="R16" s="18"/>
      <c r="S16" s="18"/>
      <c r="T16" s="18"/>
      <c r="U16" s="18"/>
      <c r="V16" s="18"/>
      <c r="W16" s="18"/>
      <c r="X16" s="18"/>
      <c r="Y16" s="18"/>
      <c r="Z16" s="89"/>
      <c r="AA16" s="102"/>
      <c r="AB16" s="18"/>
    </row>
    <row r="17" spans="3:28" ht="12.75">
      <c r="C17" s="51">
        <f>SUM(Pensionsförlust!B29)</f>
        <v>0</v>
      </c>
      <c r="D17" s="52">
        <f>SUM(Pensionsförlust!E29)</f>
        <v>0</v>
      </c>
      <c r="E17" s="46">
        <f t="shared" si="0"/>
        <v>0</v>
      </c>
      <c r="F17" s="52">
        <f t="shared" si="1"/>
        <v>0</v>
      </c>
      <c r="G17" s="53">
        <f t="shared" si="2"/>
        <v>0</v>
      </c>
      <c r="H17" s="46">
        <f t="shared" si="3"/>
        <v>0</v>
      </c>
      <c r="I17" s="52">
        <f>SUM(Pensionsförlust!J29)</f>
        <v>0</v>
      </c>
      <c r="J17" s="52">
        <f t="shared" si="4"/>
        <v>0</v>
      </c>
      <c r="K17" s="53">
        <f t="shared" si="5"/>
        <v>0</v>
      </c>
      <c r="Q17" s="18"/>
      <c r="R17" s="18"/>
      <c r="S17" s="18"/>
      <c r="T17" s="18"/>
      <c r="U17" s="18"/>
      <c r="V17" s="18"/>
      <c r="W17" s="18"/>
      <c r="X17" s="18"/>
      <c r="Y17" s="18"/>
      <c r="Z17" s="89"/>
      <c r="AA17" s="102"/>
      <c r="AB17" s="18"/>
    </row>
    <row r="18" spans="3:28" ht="12.75">
      <c r="C18" s="51">
        <f>SUM(Pensionsförlust!B30)</f>
        <v>0</v>
      </c>
      <c r="D18" s="52">
        <f>SUM(Pensionsförlust!E30)</f>
        <v>0</v>
      </c>
      <c r="E18" s="46">
        <f t="shared" si="0"/>
        <v>0</v>
      </c>
      <c r="F18" s="52">
        <f t="shared" si="1"/>
        <v>0</v>
      </c>
      <c r="G18" s="53">
        <f t="shared" si="2"/>
        <v>0</v>
      </c>
      <c r="H18" s="46">
        <f t="shared" si="3"/>
        <v>0</v>
      </c>
      <c r="I18" s="52">
        <f>SUM(Pensionsförlust!J30)</f>
        <v>0</v>
      </c>
      <c r="J18" s="52">
        <f t="shared" si="4"/>
        <v>0</v>
      </c>
      <c r="K18" s="53">
        <f t="shared" si="5"/>
        <v>0</v>
      </c>
      <c r="Q18" s="18"/>
      <c r="R18" s="18"/>
      <c r="S18" s="18"/>
      <c r="T18" s="18"/>
      <c r="U18" s="18"/>
      <c r="V18" s="18"/>
      <c r="W18" s="18"/>
      <c r="X18" s="18"/>
      <c r="Y18" s="18"/>
      <c r="Z18" s="89"/>
      <c r="AA18" s="102"/>
      <c r="AB18" s="18"/>
    </row>
    <row r="19" spans="2:28" ht="12.75">
      <c r="B19" s="108"/>
      <c r="C19" s="87">
        <f>SUM(Pensionsförlust!B31)</f>
        <v>0</v>
      </c>
      <c r="D19" s="52">
        <f>SUM(Pensionsförlust!E31)</f>
        <v>0</v>
      </c>
      <c r="E19" s="46">
        <f t="shared" si="0"/>
        <v>0</v>
      </c>
      <c r="F19" s="52">
        <f t="shared" si="1"/>
        <v>0</v>
      </c>
      <c r="G19" s="53">
        <f t="shared" si="2"/>
        <v>0</v>
      </c>
      <c r="H19" s="46">
        <f t="shared" si="3"/>
        <v>0</v>
      </c>
      <c r="I19" s="52">
        <f>SUM(Pensionsförlust!J31)</f>
        <v>0</v>
      </c>
      <c r="J19" s="52">
        <f t="shared" si="4"/>
        <v>0</v>
      </c>
      <c r="K19" s="53">
        <f t="shared" si="5"/>
        <v>0</v>
      </c>
      <c r="Q19" s="18"/>
      <c r="R19" s="18"/>
      <c r="S19" s="18"/>
      <c r="T19" s="18"/>
      <c r="U19" s="18"/>
      <c r="V19" s="18"/>
      <c r="W19" s="18"/>
      <c r="X19" s="18"/>
      <c r="Y19" s="18"/>
      <c r="Z19" s="102"/>
      <c r="AA19" s="102"/>
      <c r="AB19" s="18"/>
    </row>
    <row r="20" spans="2:28" ht="12.75">
      <c r="B20" s="79"/>
      <c r="C20" s="51">
        <f>SUM(Pensionsförlust!B32)</f>
        <v>0</v>
      </c>
      <c r="D20" s="52">
        <f>SUM(Pensionsförlust!E32)</f>
        <v>0</v>
      </c>
      <c r="E20" s="46">
        <f t="shared" si="0"/>
        <v>0</v>
      </c>
      <c r="F20" s="52">
        <f t="shared" si="1"/>
        <v>0</v>
      </c>
      <c r="G20" s="53">
        <f t="shared" si="2"/>
        <v>0</v>
      </c>
      <c r="H20" s="46">
        <f t="shared" si="3"/>
        <v>0</v>
      </c>
      <c r="I20" s="52">
        <f>SUM(Pensionsförlust!J32)</f>
        <v>0</v>
      </c>
      <c r="J20" s="52">
        <f t="shared" si="4"/>
        <v>0</v>
      </c>
      <c r="K20" s="53">
        <f t="shared" si="5"/>
        <v>0</v>
      </c>
      <c r="Q20" s="18"/>
      <c r="R20" s="18"/>
      <c r="S20" s="18"/>
      <c r="T20" s="18"/>
      <c r="U20" s="18"/>
      <c r="V20" s="18"/>
      <c r="W20" s="18"/>
      <c r="X20" s="18"/>
      <c r="Y20" s="18"/>
      <c r="Z20" s="103"/>
      <c r="AA20" s="102"/>
      <c r="AB20" s="18"/>
    </row>
    <row r="21" spans="2:28" ht="12.75">
      <c r="B21" s="10"/>
      <c r="C21" s="51">
        <f>SUM(Pensionsförlust!B33)</f>
        <v>0</v>
      </c>
      <c r="D21" s="52">
        <f>SUM(Pensionsförlust!E33)</f>
        <v>0</v>
      </c>
      <c r="E21" s="46">
        <f t="shared" si="0"/>
        <v>0</v>
      </c>
      <c r="F21" s="52">
        <f t="shared" si="1"/>
        <v>0</v>
      </c>
      <c r="G21" s="53">
        <f t="shared" si="2"/>
        <v>0</v>
      </c>
      <c r="H21" s="46">
        <f t="shared" si="3"/>
        <v>0</v>
      </c>
      <c r="I21" s="52">
        <f>SUM(Pensionsförlust!J33)</f>
        <v>0</v>
      </c>
      <c r="J21" s="52">
        <f t="shared" si="4"/>
        <v>0</v>
      </c>
      <c r="K21" s="53">
        <f t="shared" si="5"/>
        <v>0</v>
      </c>
      <c r="Q21" s="18"/>
      <c r="R21" s="18"/>
      <c r="S21" s="18"/>
      <c r="T21" s="18"/>
      <c r="U21" s="18"/>
      <c r="V21" s="18"/>
      <c r="W21" s="18"/>
      <c r="X21" s="18"/>
      <c r="Y21" s="18"/>
      <c r="Z21" s="104"/>
      <c r="AA21" s="104"/>
      <c r="AB21" s="18"/>
    </row>
    <row r="22" spans="3:28" ht="12.75">
      <c r="C22" s="51">
        <f>SUM(Pensionsförlust!B34)</f>
        <v>0</v>
      </c>
      <c r="D22" s="52">
        <f>SUM(Pensionsförlust!E34)</f>
        <v>0</v>
      </c>
      <c r="E22" s="46">
        <f t="shared" si="0"/>
        <v>0</v>
      </c>
      <c r="F22" s="52">
        <f t="shared" si="1"/>
        <v>0</v>
      </c>
      <c r="G22" s="53">
        <f t="shared" si="2"/>
        <v>0</v>
      </c>
      <c r="H22" s="46">
        <f t="shared" si="3"/>
        <v>0</v>
      </c>
      <c r="I22" s="52">
        <f>SUM(Pensionsförlust!J34)</f>
        <v>0</v>
      </c>
      <c r="J22" s="52">
        <f t="shared" si="4"/>
        <v>0</v>
      </c>
      <c r="K22" s="53">
        <f t="shared" si="5"/>
        <v>0</v>
      </c>
      <c r="Q22" s="18"/>
      <c r="R22" s="18"/>
      <c r="S22" s="18"/>
      <c r="T22" s="18"/>
      <c r="U22" s="18"/>
      <c r="V22" s="18"/>
      <c r="W22" s="18"/>
      <c r="X22" s="18"/>
      <c r="Y22" s="18"/>
      <c r="Z22" s="89"/>
      <c r="AA22" s="89"/>
      <c r="AB22" s="18"/>
    </row>
    <row r="23" spans="3:28" ht="13.5" thickBot="1">
      <c r="C23" s="63"/>
      <c r="D23" s="64"/>
      <c r="E23" s="65"/>
      <c r="F23" s="65"/>
      <c r="G23" s="66"/>
      <c r="H23" s="65"/>
      <c r="I23" s="64"/>
      <c r="J23" s="64"/>
      <c r="K23" s="67"/>
      <c r="Q23" s="18"/>
      <c r="R23" s="18"/>
      <c r="S23" s="18"/>
      <c r="T23" s="18"/>
      <c r="U23" s="18"/>
      <c r="V23" s="18"/>
      <c r="W23" s="18"/>
      <c r="X23" s="18"/>
      <c r="Y23" s="18"/>
      <c r="Z23" s="89"/>
      <c r="AA23" s="89"/>
      <c r="AB23" s="18"/>
    </row>
    <row r="24" spans="4:28" ht="12.75">
      <c r="D24" s="68" t="s">
        <v>61</v>
      </c>
      <c r="F24" s="70" t="s">
        <v>61</v>
      </c>
      <c r="G24" s="70" t="s">
        <v>61</v>
      </c>
      <c r="H24" s="69"/>
      <c r="I24" s="70" t="s">
        <v>61</v>
      </c>
      <c r="J24" s="70" t="s">
        <v>61</v>
      </c>
      <c r="K24" s="70" t="s">
        <v>61</v>
      </c>
      <c r="Q24" s="18"/>
      <c r="R24" s="18"/>
      <c r="S24" s="18"/>
      <c r="T24" s="18"/>
      <c r="U24" s="18"/>
      <c r="V24" s="18"/>
      <c r="W24" s="18"/>
      <c r="X24" s="18"/>
      <c r="Y24" s="18"/>
      <c r="Z24" s="89"/>
      <c r="AA24" s="89"/>
      <c r="AB24" s="18"/>
    </row>
    <row r="25" spans="2:28" ht="12.75">
      <c r="B25" s="59"/>
      <c r="D25" s="71">
        <f>SUM(D3:D24)</f>
        <v>0</v>
      </c>
      <c r="F25" s="70" t="s">
        <v>49</v>
      </c>
      <c r="G25" s="70" t="s">
        <v>62</v>
      </c>
      <c r="H25" s="18"/>
      <c r="I25" s="72">
        <f>SUM(I3:I22)</f>
        <v>0</v>
      </c>
      <c r="J25" s="72" t="s">
        <v>49</v>
      </c>
      <c r="K25" s="72" t="s">
        <v>51</v>
      </c>
      <c r="Q25" s="18"/>
      <c r="R25" s="18"/>
      <c r="S25" s="18"/>
      <c r="T25" s="18"/>
      <c r="U25" s="18"/>
      <c r="V25" s="18"/>
      <c r="W25" s="18"/>
      <c r="X25" s="18"/>
      <c r="Y25" s="18"/>
      <c r="Z25" s="89"/>
      <c r="AA25" s="89"/>
      <c r="AB25" s="18"/>
    </row>
    <row r="26" spans="6:28" ht="12.75">
      <c r="F26" s="73">
        <f>SUM(F3:F25)</f>
        <v>0</v>
      </c>
      <c r="G26" s="73">
        <f>SUM(G3:G25)</f>
        <v>0</v>
      </c>
      <c r="H26" s="74"/>
      <c r="I26" s="75"/>
      <c r="J26" s="73">
        <f>SUM(J3:J22)</f>
        <v>0</v>
      </c>
      <c r="K26" s="73">
        <f>SUM(K3:K22)</f>
        <v>0</v>
      </c>
      <c r="Q26" s="18"/>
      <c r="R26" s="18"/>
      <c r="S26" s="18"/>
      <c r="T26" s="18"/>
      <c r="U26" s="18"/>
      <c r="V26" s="18"/>
      <c r="W26" s="18"/>
      <c r="X26" s="18"/>
      <c r="Y26" s="18"/>
      <c r="Z26" s="89"/>
      <c r="AA26" s="89"/>
      <c r="AB26" s="18"/>
    </row>
    <row r="27" spans="2:28" ht="12.75">
      <c r="B27" s="59"/>
      <c r="C27" s="3" t="s">
        <v>63</v>
      </c>
      <c r="Q27" s="18"/>
      <c r="R27" s="18"/>
      <c r="S27" s="18"/>
      <c r="T27" s="18"/>
      <c r="U27" s="18"/>
      <c r="V27" s="18"/>
      <c r="W27" s="18"/>
      <c r="X27" s="18"/>
      <c r="Y27" s="18"/>
      <c r="Z27" s="89"/>
      <c r="AA27" s="89"/>
      <c r="AB27" s="18"/>
    </row>
    <row r="28" spans="3:28" ht="12.75">
      <c r="C28" s="3" t="s">
        <v>64</v>
      </c>
      <c r="Q28" s="18"/>
      <c r="R28" s="18"/>
      <c r="S28" s="18"/>
      <c r="T28" s="18"/>
      <c r="U28" s="18"/>
      <c r="V28" s="18"/>
      <c r="W28" s="18"/>
      <c r="X28" s="18"/>
      <c r="Y28" s="18"/>
      <c r="Z28" s="89"/>
      <c r="AA28" s="89"/>
      <c r="AB28" s="18"/>
    </row>
    <row r="29" spans="2:28" ht="12">
      <c r="B29" s="3">
        <f>YEAR(B12)</f>
        <v>1900</v>
      </c>
      <c r="C29" s="3" t="s">
        <v>46</v>
      </c>
      <c r="D29" s="76">
        <f>MAX(C3:C27)</f>
        <v>0</v>
      </c>
      <c r="E29" s="3" t="s">
        <v>65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ht="12">
      <c r="A30" s="3" t="s">
        <v>58</v>
      </c>
      <c r="B30" s="60">
        <f>SUM(B29-1)</f>
        <v>1899</v>
      </c>
      <c r="C30" s="3" t="s">
        <v>66</v>
      </c>
      <c r="E30" s="3" t="s">
        <v>66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3:28" ht="12">
      <c r="C31" s="77">
        <f>IF(D29=0,0,LOOKUP(D29,Pensionsförlust!B15:B34,Pensionsförlust!E15:E34))</f>
        <v>0</v>
      </c>
      <c r="E31" s="77">
        <f>IF(D29=0,0,LOOKUP(D29,Pensionsförlust!G15:G34,Pensionsförlust!I15:I34))</f>
        <v>0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2:28" ht="12">
      <c r="B32" s="88"/>
      <c r="J32" s="62"/>
      <c r="K32" s="62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0:28" ht="12">
      <c r="J33" s="62"/>
      <c r="K33" s="62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7:28" ht="12"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7:25" ht="12">
      <c r="Q35" s="18"/>
      <c r="R35" s="18"/>
      <c r="S35" s="18"/>
      <c r="T35" s="18"/>
      <c r="U35" s="18"/>
      <c r="V35" s="18"/>
      <c r="W35" s="18"/>
      <c r="X35" s="18"/>
      <c r="Y35" s="18"/>
    </row>
    <row r="40" spans="6:11" ht="12.75">
      <c r="F40" s="89"/>
      <c r="G40" s="89"/>
      <c r="H40" s="89"/>
      <c r="I40" s="89"/>
      <c r="J40" s="89"/>
      <c r="K40" s="89"/>
    </row>
    <row r="41" spans="6:11" ht="12.75">
      <c r="F41" s="90"/>
      <c r="G41" s="89"/>
      <c r="H41" s="89"/>
      <c r="I41" s="89"/>
      <c r="J41" s="89"/>
      <c r="K41" s="89"/>
    </row>
    <row r="42" spans="6:11" ht="12.75">
      <c r="F42" s="89"/>
      <c r="G42" s="89"/>
      <c r="H42" s="89"/>
      <c r="I42" s="89"/>
      <c r="J42" s="89"/>
      <c r="K42" s="89"/>
    </row>
    <row r="43" spans="6:11" ht="12.75">
      <c r="F43" s="89"/>
      <c r="G43" s="89"/>
      <c r="H43" s="89"/>
      <c r="I43" s="91"/>
      <c r="J43" s="92"/>
      <c r="K43" s="89"/>
    </row>
    <row r="44" spans="6:11" ht="12.75">
      <c r="F44" s="89"/>
      <c r="G44" s="89"/>
      <c r="H44" s="89"/>
      <c r="I44" s="89"/>
      <c r="J44" s="89"/>
      <c r="K44" s="89"/>
    </row>
    <row r="45" spans="6:11" ht="12.75">
      <c r="F45" s="89"/>
      <c r="G45" s="89"/>
      <c r="H45" s="89"/>
      <c r="I45" s="89"/>
      <c r="J45" s="89"/>
      <c r="K45" s="89"/>
    </row>
    <row r="46" spans="6:11" ht="12.75">
      <c r="F46" s="89"/>
      <c r="G46" s="89"/>
      <c r="H46" s="89"/>
      <c r="I46" s="89"/>
      <c r="J46" s="89"/>
      <c r="K46" s="89"/>
    </row>
    <row r="47" spans="6:11" ht="12.75">
      <c r="F47" s="89"/>
      <c r="G47" s="89"/>
      <c r="H47" s="89"/>
      <c r="I47" s="89"/>
      <c r="J47" s="94"/>
      <c r="K47" s="89"/>
    </row>
    <row r="48" spans="2:11" ht="12.75">
      <c r="B48" s="89"/>
      <c r="C48" s="89"/>
      <c r="D48" s="89"/>
      <c r="E48" s="92"/>
      <c r="F48" s="89"/>
      <c r="G48" s="89"/>
      <c r="H48" s="89"/>
      <c r="I48" s="89"/>
      <c r="J48" s="89"/>
      <c r="K48" s="89"/>
    </row>
    <row r="49" spans="2:11" ht="12.75">
      <c r="B49" s="89"/>
      <c r="C49" s="89"/>
      <c r="D49" s="89"/>
      <c r="E49" s="92"/>
      <c r="F49" s="89"/>
      <c r="G49" s="89"/>
      <c r="H49" s="89"/>
      <c r="I49" s="89"/>
      <c r="J49" s="89"/>
      <c r="K49" s="89"/>
    </row>
    <row r="50" spans="2:11" ht="12.75">
      <c r="B50" s="89"/>
      <c r="C50" s="89"/>
      <c r="D50" s="89"/>
      <c r="E50" s="92"/>
      <c r="F50" s="89"/>
      <c r="G50" s="89"/>
      <c r="H50" s="89"/>
      <c r="I50" s="91"/>
      <c r="J50" s="89"/>
      <c r="K50" s="89"/>
    </row>
    <row r="51" spans="2:11" ht="12.75">
      <c r="B51" s="93"/>
      <c r="C51" s="89"/>
      <c r="D51" s="109"/>
      <c r="E51" s="92"/>
      <c r="F51" s="89"/>
      <c r="G51" s="89"/>
      <c r="H51" s="89"/>
      <c r="I51" s="89"/>
      <c r="J51" s="94"/>
      <c r="K51" s="89"/>
    </row>
    <row r="52" spans="2:11" ht="12.75">
      <c r="B52" s="89"/>
      <c r="C52" s="89"/>
      <c r="D52" s="95"/>
      <c r="E52" s="92"/>
      <c r="F52" s="89"/>
      <c r="G52" s="89"/>
      <c r="H52" s="89"/>
      <c r="I52" s="89"/>
      <c r="J52" s="89"/>
      <c r="K52" s="89"/>
    </row>
    <row r="53" spans="2:11" ht="12.75">
      <c r="B53" s="89"/>
      <c r="C53" s="89"/>
      <c r="D53" s="89"/>
      <c r="E53" s="92"/>
      <c r="F53" s="89"/>
      <c r="G53" s="89"/>
      <c r="H53" s="89"/>
      <c r="I53" s="89"/>
      <c r="J53" s="89"/>
      <c r="K53" s="89"/>
    </row>
    <row r="54" spans="2:11" ht="12.75">
      <c r="B54" s="89"/>
      <c r="C54" s="89"/>
      <c r="D54" s="89"/>
      <c r="E54" s="92"/>
      <c r="F54" s="89"/>
      <c r="G54" s="89"/>
      <c r="H54" s="89"/>
      <c r="I54" s="89"/>
      <c r="J54" s="89"/>
      <c r="K54" s="89"/>
    </row>
    <row r="55" spans="2:11" ht="12.75">
      <c r="B55" s="89"/>
      <c r="C55" s="89"/>
      <c r="D55" s="89"/>
      <c r="E55" s="92"/>
      <c r="F55" s="89"/>
      <c r="G55" s="89"/>
      <c r="H55" s="89"/>
      <c r="I55" s="96"/>
      <c r="J55" s="97"/>
      <c r="K55" s="89"/>
    </row>
    <row r="56" spans="2:11" ht="12.75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 ht="12.75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 ht="12.75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 ht="12.75">
      <c r="B59" s="92"/>
      <c r="C59" s="89"/>
      <c r="D59" s="89"/>
      <c r="E59" s="98"/>
      <c r="F59" s="89"/>
      <c r="G59" s="89"/>
      <c r="H59" s="89"/>
      <c r="I59" s="89"/>
      <c r="J59" s="89"/>
      <c r="K59" s="89"/>
    </row>
    <row r="60" spans="2:11" ht="12.75">
      <c r="B60" s="92"/>
      <c r="C60" s="89"/>
      <c r="D60" s="89"/>
      <c r="E60" s="98"/>
      <c r="F60" s="89"/>
      <c r="G60" s="89"/>
      <c r="H60" s="89"/>
      <c r="I60" s="89"/>
      <c r="J60" s="89"/>
      <c r="K60" s="89"/>
    </row>
    <row r="61" spans="2:11" ht="12.75">
      <c r="B61" s="92"/>
      <c r="C61" s="89"/>
      <c r="D61" s="89"/>
      <c r="E61" s="98"/>
      <c r="F61" s="89"/>
      <c r="G61" s="89"/>
      <c r="H61" s="89"/>
      <c r="I61" s="89"/>
      <c r="J61" s="89"/>
      <c r="K61" s="89"/>
    </row>
    <row r="62" spans="2:11" ht="12.75">
      <c r="B62" s="92"/>
      <c r="C62" s="89"/>
      <c r="D62" s="89"/>
      <c r="E62" s="98"/>
      <c r="F62" s="89"/>
      <c r="G62" s="89"/>
      <c r="H62" s="89"/>
      <c r="I62" s="89"/>
      <c r="J62" s="89"/>
      <c r="K62" s="89"/>
    </row>
    <row r="63" spans="2:11" ht="12.75">
      <c r="B63" s="92"/>
      <c r="C63" s="89"/>
      <c r="D63" s="89"/>
      <c r="E63" s="98"/>
      <c r="F63" s="89"/>
      <c r="G63" s="89"/>
      <c r="H63" s="89"/>
      <c r="I63" s="89"/>
      <c r="J63" s="89"/>
      <c r="K63" s="89"/>
    </row>
    <row r="64" spans="2:11" ht="12.75">
      <c r="B64" s="92"/>
      <c r="C64" s="89"/>
      <c r="D64" s="89"/>
      <c r="E64" s="98"/>
      <c r="F64" s="89"/>
      <c r="G64" s="89"/>
      <c r="H64" s="89"/>
      <c r="I64" s="89"/>
      <c r="J64" s="89"/>
      <c r="K64" s="89"/>
    </row>
    <row r="65" spans="2:11" ht="12.75">
      <c r="B65" s="92"/>
      <c r="C65" s="89"/>
      <c r="D65" s="89"/>
      <c r="E65" s="98"/>
      <c r="F65" s="89"/>
      <c r="G65" s="89"/>
      <c r="H65" s="89"/>
      <c r="I65" s="89"/>
      <c r="J65" s="89"/>
      <c r="K65" s="89"/>
    </row>
    <row r="66" spans="2:11" ht="12.75">
      <c r="B66" s="92"/>
      <c r="C66" s="89"/>
      <c r="D66" s="89"/>
      <c r="E66" s="98"/>
      <c r="F66" s="89"/>
      <c r="G66" s="89"/>
      <c r="H66" s="89"/>
      <c r="I66" s="89"/>
      <c r="J66" s="89"/>
      <c r="K66" s="89"/>
    </row>
    <row r="67" spans="2:11" ht="12.75">
      <c r="B67" s="92"/>
      <c r="C67" s="89"/>
      <c r="D67" s="89"/>
      <c r="E67" s="98"/>
      <c r="F67" s="89"/>
      <c r="G67" s="89"/>
      <c r="H67" s="89"/>
      <c r="I67" s="89"/>
      <c r="J67" s="89"/>
      <c r="K67" s="89"/>
    </row>
  </sheetData>
  <sheetProtection sheet="1"/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5"/>
  <sheetViews>
    <sheetView zoomScalePageLayoutView="0" workbookViewId="0" topLeftCell="A1">
      <selection activeCell="E12" sqref="E12"/>
    </sheetView>
  </sheetViews>
  <sheetFormatPr defaultColWidth="9.140625" defaultRowHeight="12.75"/>
  <cols>
    <col min="3" max="3" width="10.140625" style="0" bestFit="1" customWidth="1"/>
  </cols>
  <sheetData>
    <row r="1" spans="1:5" ht="12.75">
      <c r="A1" t="s">
        <v>89</v>
      </c>
      <c r="C1" t="s">
        <v>78</v>
      </c>
      <c r="E1" s="116" t="s">
        <v>94</v>
      </c>
    </row>
    <row r="2" spans="1:3" ht="12.75">
      <c r="A2">
        <v>1937</v>
      </c>
      <c r="B2" t="s">
        <v>91</v>
      </c>
      <c r="C2" s="114">
        <f>SUM(Pensionsförlust!G6)</f>
        <v>0</v>
      </c>
    </row>
    <row r="3" spans="1:4" ht="12.75">
      <c r="A3">
        <v>1938</v>
      </c>
      <c r="B3" t="s">
        <v>91</v>
      </c>
      <c r="C3" s="110">
        <f>YEAR(C2)</f>
        <v>1900</v>
      </c>
      <c r="D3" t="s">
        <v>73</v>
      </c>
    </row>
    <row r="4" spans="1:4" ht="12.75">
      <c r="A4">
        <v>1939</v>
      </c>
      <c r="B4" t="s">
        <v>91</v>
      </c>
      <c r="C4" s="110">
        <f>MONTH(C2)</f>
        <v>1</v>
      </c>
      <c r="D4" t="s">
        <v>74</v>
      </c>
    </row>
    <row r="5" spans="1:4" ht="12.75">
      <c r="A5">
        <v>1940</v>
      </c>
      <c r="B5" t="s">
        <v>90</v>
      </c>
      <c r="C5" s="110">
        <f>DAY(C2)</f>
        <v>0</v>
      </c>
      <c r="D5" t="s">
        <v>75</v>
      </c>
    </row>
    <row r="6" spans="1:3" ht="12.75">
      <c r="A6">
        <v>1941</v>
      </c>
      <c r="B6" t="s">
        <v>91</v>
      </c>
      <c r="C6" t="s">
        <v>92</v>
      </c>
    </row>
    <row r="7" spans="1:3" ht="12.75">
      <c r="A7">
        <v>1942</v>
      </c>
      <c r="B7" t="s">
        <v>91</v>
      </c>
      <c r="C7" s="110" t="str">
        <f>IF(AND(C4=2,C5=29),"ja","nej")</f>
        <v>nej</v>
      </c>
    </row>
    <row r="8" spans="1:3" ht="12.75">
      <c r="A8">
        <v>1943</v>
      </c>
      <c r="B8" t="s">
        <v>91</v>
      </c>
      <c r="C8" t="s">
        <v>93</v>
      </c>
    </row>
    <row r="9" spans="1:3" ht="12.75">
      <c r="A9">
        <v>1944</v>
      </c>
      <c r="B9" t="s">
        <v>90</v>
      </c>
      <c r="C9" s="110" t="e">
        <f>LOOKUP(C3,A2:A155,B2:B155)</f>
        <v>#N/A</v>
      </c>
    </row>
    <row r="10" spans="1:3" ht="12.75">
      <c r="A10">
        <v>1945</v>
      </c>
      <c r="B10" t="s">
        <v>91</v>
      </c>
      <c r="C10" t="s">
        <v>102</v>
      </c>
    </row>
    <row r="11" spans="1:3" ht="12.75">
      <c r="A11">
        <v>1946</v>
      </c>
      <c r="B11" t="s">
        <v>91</v>
      </c>
      <c r="C11" s="115" t="e">
        <f>IF(AND(C7="ja",C9="ja"),DATE(C3+C14,C4,C5-1),DATE(C3+C14,C4,C5))</f>
        <v>#N/A</v>
      </c>
    </row>
    <row r="12" spans="1:2" ht="12.75">
      <c r="A12">
        <v>1947</v>
      </c>
      <c r="B12" t="s">
        <v>91</v>
      </c>
    </row>
    <row r="13" spans="1:3" ht="12.75">
      <c r="A13">
        <v>1948</v>
      </c>
      <c r="B13" t="s">
        <v>90</v>
      </c>
      <c r="C13" t="s">
        <v>101</v>
      </c>
    </row>
    <row r="14" spans="1:3" ht="12.75">
      <c r="A14">
        <v>1949</v>
      </c>
      <c r="B14" t="s">
        <v>91</v>
      </c>
      <c r="C14">
        <f>IF(C3&lt;1961,65,67)</f>
        <v>65</v>
      </c>
    </row>
    <row r="15" spans="1:2" ht="12.75">
      <c r="A15">
        <v>1950</v>
      </c>
      <c r="B15" t="s">
        <v>91</v>
      </c>
    </row>
    <row r="16" spans="1:2" ht="12.75">
      <c r="A16">
        <v>1951</v>
      </c>
      <c r="B16" t="s">
        <v>91</v>
      </c>
    </row>
    <row r="17" spans="1:2" ht="12.75">
      <c r="A17">
        <v>1952</v>
      </c>
      <c r="B17" t="s">
        <v>90</v>
      </c>
    </row>
    <row r="18" spans="1:2" ht="12.75">
      <c r="A18">
        <v>1953</v>
      </c>
      <c r="B18" t="s">
        <v>91</v>
      </c>
    </row>
    <row r="19" spans="1:2" ht="12.75">
      <c r="A19">
        <v>1954</v>
      </c>
      <c r="B19" t="s">
        <v>91</v>
      </c>
    </row>
    <row r="20" spans="1:2" ht="12.75">
      <c r="A20">
        <v>1955</v>
      </c>
      <c r="B20" t="s">
        <v>91</v>
      </c>
    </row>
    <row r="21" spans="1:2" ht="12.75">
      <c r="A21">
        <v>1956</v>
      </c>
      <c r="B21" t="s">
        <v>90</v>
      </c>
    </row>
    <row r="22" spans="1:2" ht="12.75">
      <c r="A22">
        <v>1957</v>
      </c>
      <c r="B22" t="s">
        <v>91</v>
      </c>
    </row>
    <row r="23" spans="1:2" ht="12.75">
      <c r="A23">
        <v>1958</v>
      </c>
      <c r="B23" t="s">
        <v>91</v>
      </c>
    </row>
    <row r="24" spans="1:2" ht="12.75">
      <c r="A24">
        <v>1959</v>
      </c>
      <c r="B24" t="s">
        <v>91</v>
      </c>
    </row>
    <row r="25" spans="1:2" ht="12.75">
      <c r="A25">
        <v>1960</v>
      </c>
      <c r="B25" t="s">
        <v>90</v>
      </c>
    </row>
    <row r="26" spans="1:2" ht="12.75">
      <c r="A26">
        <v>1961</v>
      </c>
      <c r="B26" t="s">
        <v>91</v>
      </c>
    </row>
    <row r="27" spans="1:2" ht="12.75">
      <c r="A27">
        <v>1962</v>
      </c>
      <c r="B27" t="s">
        <v>91</v>
      </c>
    </row>
    <row r="28" spans="1:2" ht="12.75">
      <c r="A28">
        <v>1963</v>
      </c>
      <c r="B28" t="s">
        <v>91</v>
      </c>
    </row>
    <row r="29" spans="1:2" ht="12.75">
      <c r="A29">
        <v>1964</v>
      </c>
      <c r="B29" t="s">
        <v>90</v>
      </c>
    </row>
    <row r="30" spans="1:2" ht="12.75">
      <c r="A30">
        <v>1965</v>
      </c>
      <c r="B30" t="s">
        <v>91</v>
      </c>
    </row>
    <row r="31" spans="1:2" ht="12.75">
      <c r="A31">
        <v>1966</v>
      </c>
      <c r="B31" t="s">
        <v>91</v>
      </c>
    </row>
    <row r="32" spans="1:2" ht="12.75">
      <c r="A32">
        <v>1967</v>
      </c>
      <c r="B32" t="s">
        <v>91</v>
      </c>
    </row>
    <row r="33" spans="1:2" ht="12.75">
      <c r="A33">
        <v>1968</v>
      </c>
      <c r="B33" t="s">
        <v>90</v>
      </c>
    </row>
    <row r="34" spans="1:2" ht="12.75">
      <c r="A34">
        <v>1969</v>
      </c>
      <c r="B34" t="s">
        <v>91</v>
      </c>
    </row>
    <row r="35" spans="1:2" ht="12.75">
      <c r="A35">
        <v>1970</v>
      </c>
      <c r="B35" t="s">
        <v>91</v>
      </c>
    </row>
    <row r="36" spans="1:2" ht="12.75">
      <c r="A36">
        <v>1971</v>
      </c>
      <c r="B36" t="s">
        <v>91</v>
      </c>
    </row>
    <row r="37" spans="1:2" ht="12.75">
      <c r="A37">
        <v>1972</v>
      </c>
      <c r="B37" t="s">
        <v>90</v>
      </c>
    </row>
    <row r="38" spans="1:2" ht="12.75">
      <c r="A38">
        <v>1973</v>
      </c>
      <c r="B38" t="s">
        <v>91</v>
      </c>
    </row>
    <row r="39" spans="1:2" ht="12.75">
      <c r="A39">
        <v>1974</v>
      </c>
      <c r="B39" t="s">
        <v>91</v>
      </c>
    </row>
    <row r="40" spans="1:2" ht="12.75">
      <c r="A40">
        <v>1975</v>
      </c>
      <c r="B40" t="s">
        <v>91</v>
      </c>
    </row>
    <row r="41" spans="1:2" ht="12.75">
      <c r="A41">
        <v>1976</v>
      </c>
      <c r="B41" t="s">
        <v>90</v>
      </c>
    </row>
    <row r="42" spans="1:2" ht="12.75">
      <c r="A42">
        <v>1977</v>
      </c>
      <c r="B42" t="s">
        <v>91</v>
      </c>
    </row>
    <row r="43" spans="1:2" ht="12.75">
      <c r="A43">
        <v>1978</v>
      </c>
      <c r="B43" t="s">
        <v>91</v>
      </c>
    </row>
    <row r="44" spans="1:2" ht="12.75">
      <c r="A44">
        <v>1979</v>
      </c>
      <c r="B44" t="s">
        <v>91</v>
      </c>
    </row>
    <row r="45" spans="1:2" ht="12.75">
      <c r="A45">
        <v>1980</v>
      </c>
      <c r="B45" t="s">
        <v>90</v>
      </c>
    </row>
    <row r="46" spans="1:2" ht="12.75">
      <c r="A46">
        <v>1981</v>
      </c>
      <c r="B46" t="s">
        <v>91</v>
      </c>
    </row>
    <row r="47" spans="1:2" ht="12.75">
      <c r="A47">
        <v>1982</v>
      </c>
      <c r="B47" t="s">
        <v>91</v>
      </c>
    </row>
    <row r="48" spans="1:2" ht="12.75">
      <c r="A48">
        <v>1983</v>
      </c>
      <c r="B48" t="s">
        <v>91</v>
      </c>
    </row>
    <row r="49" spans="1:2" ht="12.75">
      <c r="A49">
        <v>1984</v>
      </c>
      <c r="B49" t="s">
        <v>90</v>
      </c>
    </row>
    <row r="50" spans="1:2" ht="12.75">
      <c r="A50">
        <v>1985</v>
      </c>
      <c r="B50" t="s">
        <v>91</v>
      </c>
    </row>
    <row r="51" spans="1:2" ht="12.75">
      <c r="A51">
        <v>1986</v>
      </c>
      <c r="B51" t="s">
        <v>91</v>
      </c>
    </row>
    <row r="52" spans="1:2" ht="12.75">
      <c r="A52">
        <v>1987</v>
      </c>
      <c r="B52" t="s">
        <v>91</v>
      </c>
    </row>
    <row r="53" spans="1:2" ht="12.75">
      <c r="A53">
        <v>1988</v>
      </c>
      <c r="B53" t="s">
        <v>90</v>
      </c>
    </row>
    <row r="54" spans="1:2" ht="12.75">
      <c r="A54">
        <v>1989</v>
      </c>
      <c r="B54" t="s">
        <v>91</v>
      </c>
    </row>
    <row r="55" spans="1:2" ht="12.75">
      <c r="A55">
        <v>1990</v>
      </c>
      <c r="B55" t="s">
        <v>91</v>
      </c>
    </row>
    <row r="56" spans="1:2" ht="12.75">
      <c r="A56">
        <v>1991</v>
      </c>
      <c r="B56" t="s">
        <v>91</v>
      </c>
    </row>
    <row r="57" spans="1:2" ht="12.75">
      <c r="A57">
        <v>1992</v>
      </c>
      <c r="B57" t="s">
        <v>90</v>
      </c>
    </row>
    <row r="58" spans="1:2" ht="12.75">
      <c r="A58">
        <v>1993</v>
      </c>
      <c r="B58" t="s">
        <v>91</v>
      </c>
    </row>
    <row r="59" spans="1:2" ht="12.75">
      <c r="A59">
        <v>1994</v>
      </c>
      <c r="B59" t="s">
        <v>91</v>
      </c>
    </row>
    <row r="60" spans="1:2" ht="12.75">
      <c r="A60">
        <v>1995</v>
      </c>
      <c r="B60" t="s">
        <v>91</v>
      </c>
    </row>
    <row r="61" spans="1:2" ht="12.75">
      <c r="A61">
        <v>1996</v>
      </c>
      <c r="B61" t="s">
        <v>90</v>
      </c>
    </row>
    <row r="62" spans="1:2" ht="12.75">
      <c r="A62">
        <v>1997</v>
      </c>
      <c r="B62" t="s">
        <v>91</v>
      </c>
    </row>
    <row r="63" spans="1:2" ht="12.75">
      <c r="A63">
        <v>1998</v>
      </c>
      <c r="B63" t="s">
        <v>91</v>
      </c>
    </row>
    <row r="64" spans="1:2" ht="12.75">
      <c r="A64">
        <v>1999</v>
      </c>
      <c r="B64" t="s">
        <v>91</v>
      </c>
    </row>
    <row r="65" spans="1:2" ht="12.75">
      <c r="A65">
        <v>2000</v>
      </c>
      <c r="B65" t="s">
        <v>90</v>
      </c>
    </row>
    <row r="66" spans="1:2" ht="12.75">
      <c r="A66">
        <v>2001</v>
      </c>
      <c r="B66" t="s">
        <v>91</v>
      </c>
    </row>
    <row r="67" spans="1:2" ht="12.75">
      <c r="A67">
        <v>2002</v>
      </c>
      <c r="B67" t="s">
        <v>91</v>
      </c>
    </row>
    <row r="68" spans="1:2" ht="12.75">
      <c r="A68">
        <v>2003</v>
      </c>
      <c r="B68" t="s">
        <v>91</v>
      </c>
    </row>
    <row r="69" spans="1:2" ht="12.75">
      <c r="A69">
        <v>2004</v>
      </c>
      <c r="B69" t="s">
        <v>90</v>
      </c>
    </row>
    <row r="70" spans="1:2" ht="12.75">
      <c r="A70">
        <v>2005</v>
      </c>
      <c r="B70" t="s">
        <v>91</v>
      </c>
    </row>
    <row r="71" spans="1:2" ht="12.75">
      <c r="A71">
        <v>2006</v>
      </c>
      <c r="B71" t="s">
        <v>91</v>
      </c>
    </row>
    <row r="72" spans="1:2" ht="12.75">
      <c r="A72">
        <v>2007</v>
      </c>
      <c r="B72" t="s">
        <v>91</v>
      </c>
    </row>
    <row r="73" spans="1:2" ht="12.75">
      <c r="A73">
        <v>2008</v>
      </c>
      <c r="B73" t="s">
        <v>90</v>
      </c>
    </row>
    <row r="74" spans="1:2" ht="12.75">
      <c r="A74">
        <v>2009</v>
      </c>
      <c r="B74" t="s">
        <v>91</v>
      </c>
    </row>
    <row r="75" spans="1:2" ht="12.75">
      <c r="A75">
        <v>2010</v>
      </c>
      <c r="B75" t="s">
        <v>91</v>
      </c>
    </row>
    <row r="76" spans="1:2" ht="12.75">
      <c r="A76">
        <v>2011</v>
      </c>
      <c r="B76" t="s">
        <v>91</v>
      </c>
    </row>
    <row r="77" spans="1:2" ht="12.75">
      <c r="A77">
        <v>2012</v>
      </c>
      <c r="B77" t="s">
        <v>90</v>
      </c>
    </row>
    <row r="78" spans="1:2" ht="12.75">
      <c r="A78">
        <v>2013</v>
      </c>
      <c r="B78" t="s">
        <v>91</v>
      </c>
    </row>
    <row r="79" spans="1:2" ht="12.75">
      <c r="A79">
        <v>2014</v>
      </c>
      <c r="B79" t="s">
        <v>91</v>
      </c>
    </row>
    <row r="80" spans="1:2" ht="12.75">
      <c r="A80">
        <v>2015</v>
      </c>
      <c r="B80" t="s">
        <v>91</v>
      </c>
    </row>
    <row r="81" spans="1:2" ht="12.75">
      <c r="A81">
        <v>2016</v>
      </c>
      <c r="B81" t="s">
        <v>90</v>
      </c>
    </row>
    <row r="82" spans="1:2" ht="12.75">
      <c r="A82">
        <v>2017</v>
      </c>
      <c r="B82" t="s">
        <v>91</v>
      </c>
    </row>
    <row r="83" spans="1:2" ht="12.75">
      <c r="A83">
        <v>2018</v>
      </c>
      <c r="B83" t="s">
        <v>91</v>
      </c>
    </row>
    <row r="84" spans="1:2" ht="12.75">
      <c r="A84">
        <v>2019</v>
      </c>
      <c r="B84" t="s">
        <v>91</v>
      </c>
    </row>
    <row r="85" spans="1:2" ht="12.75">
      <c r="A85">
        <v>2020</v>
      </c>
      <c r="B85" t="s">
        <v>90</v>
      </c>
    </row>
    <row r="86" spans="1:2" ht="12.75">
      <c r="A86">
        <v>2021</v>
      </c>
      <c r="B86" t="s">
        <v>91</v>
      </c>
    </row>
    <row r="87" spans="1:2" ht="12.75">
      <c r="A87">
        <v>2022</v>
      </c>
      <c r="B87" t="s">
        <v>91</v>
      </c>
    </row>
    <row r="88" spans="1:2" ht="12.75">
      <c r="A88">
        <v>2023</v>
      </c>
      <c r="B88" t="s">
        <v>91</v>
      </c>
    </row>
    <row r="89" spans="1:2" ht="12.75">
      <c r="A89">
        <v>2024</v>
      </c>
      <c r="B89" t="s">
        <v>90</v>
      </c>
    </row>
    <row r="90" spans="1:2" ht="12.75">
      <c r="A90">
        <v>2025</v>
      </c>
      <c r="B90" t="s">
        <v>91</v>
      </c>
    </row>
    <row r="91" spans="1:2" ht="12.75">
      <c r="A91">
        <v>2026</v>
      </c>
      <c r="B91" t="s">
        <v>91</v>
      </c>
    </row>
    <row r="92" spans="1:2" ht="12.75">
      <c r="A92">
        <v>2027</v>
      </c>
      <c r="B92" t="s">
        <v>91</v>
      </c>
    </row>
    <row r="93" spans="1:2" ht="12.75">
      <c r="A93">
        <v>2028</v>
      </c>
      <c r="B93" t="s">
        <v>90</v>
      </c>
    </row>
    <row r="94" spans="1:2" ht="12.75">
      <c r="A94">
        <v>2029</v>
      </c>
      <c r="B94" t="s">
        <v>91</v>
      </c>
    </row>
    <row r="95" spans="1:2" ht="12.75">
      <c r="A95">
        <v>2030</v>
      </c>
      <c r="B95" t="s">
        <v>91</v>
      </c>
    </row>
    <row r="96" spans="1:2" ht="12.75">
      <c r="A96">
        <v>2031</v>
      </c>
      <c r="B96" t="s">
        <v>91</v>
      </c>
    </row>
    <row r="97" spans="1:2" ht="12.75">
      <c r="A97">
        <v>2032</v>
      </c>
      <c r="B97" t="s">
        <v>90</v>
      </c>
    </row>
    <row r="98" spans="1:2" ht="12.75">
      <c r="A98">
        <v>2033</v>
      </c>
      <c r="B98" t="s">
        <v>91</v>
      </c>
    </row>
    <row r="99" spans="1:2" ht="12.75">
      <c r="A99">
        <v>2034</v>
      </c>
      <c r="B99" t="s">
        <v>91</v>
      </c>
    </row>
    <row r="100" spans="1:2" ht="12.75">
      <c r="A100">
        <v>2035</v>
      </c>
      <c r="B100" t="s">
        <v>91</v>
      </c>
    </row>
    <row r="101" spans="1:2" ht="12.75">
      <c r="A101">
        <v>2036</v>
      </c>
      <c r="B101" t="s">
        <v>90</v>
      </c>
    </row>
    <row r="102" spans="1:2" ht="12.75">
      <c r="A102">
        <v>2037</v>
      </c>
      <c r="B102" t="s">
        <v>91</v>
      </c>
    </row>
    <row r="103" spans="1:2" ht="12.75">
      <c r="A103">
        <v>2038</v>
      </c>
      <c r="B103" t="s">
        <v>91</v>
      </c>
    </row>
    <row r="104" spans="1:2" ht="12.75">
      <c r="A104">
        <v>2039</v>
      </c>
      <c r="B104" t="s">
        <v>91</v>
      </c>
    </row>
    <row r="105" spans="1:2" ht="12.75">
      <c r="A105">
        <v>2040</v>
      </c>
      <c r="B105" t="s">
        <v>90</v>
      </c>
    </row>
    <row r="106" spans="1:2" ht="12.75">
      <c r="A106">
        <v>2041</v>
      </c>
      <c r="B106" t="s">
        <v>91</v>
      </c>
    </row>
    <row r="107" spans="1:2" ht="12.75">
      <c r="A107">
        <v>2042</v>
      </c>
      <c r="B107" t="s">
        <v>91</v>
      </c>
    </row>
    <row r="108" spans="1:2" ht="12.75">
      <c r="A108">
        <v>2043</v>
      </c>
      <c r="B108" t="s">
        <v>91</v>
      </c>
    </row>
    <row r="109" spans="1:2" ht="12.75">
      <c r="A109">
        <v>2044</v>
      </c>
      <c r="B109" t="s">
        <v>90</v>
      </c>
    </row>
    <row r="110" spans="1:2" ht="12.75">
      <c r="A110">
        <v>2045</v>
      </c>
      <c r="B110" t="s">
        <v>91</v>
      </c>
    </row>
    <row r="111" spans="1:2" ht="12.75">
      <c r="A111">
        <v>2046</v>
      </c>
      <c r="B111" t="s">
        <v>91</v>
      </c>
    </row>
    <row r="112" spans="1:2" ht="12.75">
      <c r="A112">
        <v>2047</v>
      </c>
      <c r="B112" t="s">
        <v>91</v>
      </c>
    </row>
    <row r="113" spans="1:2" ht="12.75">
      <c r="A113">
        <v>2048</v>
      </c>
      <c r="B113" t="s">
        <v>90</v>
      </c>
    </row>
    <row r="114" spans="1:2" ht="12.75">
      <c r="A114">
        <v>2049</v>
      </c>
      <c r="B114" t="s">
        <v>91</v>
      </c>
    </row>
    <row r="115" spans="1:2" ht="12.75">
      <c r="A115">
        <v>2050</v>
      </c>
      <c r="B115" t="s">
        <v>91</v>
      </c>
    </row>
    <row r="116" spans="1:2" ht="12.75">
      <c r="A116">
        <v>2051</v>
      </c>
      <c r="B116" t="s">
        <v>91</v>
      </c>
    </row>
    <row r="117" spans="1:2" ht="12.75">
      <c r="A117">
        <v>2052</v>
      </c>
      <c r="B117" t="s">
        <v>90</v>
      </c>
    </row>
    <row r="118" spans="1:2" ht="12.75">
      <c r="A118">
        <v>2053</v>
      </c>
      <c r="B118" t="s">
        <v>91</v>
      </c>
    </row>
    <row r="119" spans="1:2" ht="12.75">
      <c r="A119">
        <v>2054</v>
      </c>
      <c r="B119" t="s">
        <v>91</v>
      </c>
    </row>
    <row r="120" spans="1:2" ht="12.75">
      <c r="A120">
        <v>2055</v>
      </c>
      <c r="B120" t="s">
        <v>91</v>
      </c>
    </row>
    <row r="121" spans="1:2" ht="12.75">
      <c r="A121">
        <v>2056</v>
      </c>
      <c r="B121" t="s">
        <v>90</v>
      </c>
    </row>
    <row r="122" spans="1:2" ht="12.75">
      <c r="A122">
        <v>2057</v>
      </c>
      <c r="B122" t="s">
        <v>91</v>
      </c>
    </row>
    <row r="123" spans="1:2" ht="12.75">
      <c r="A123">
        <v>2058</v>
      </c>
      <c r="B123" t="s">
        <v>91</v>
      </c>
    </row>
    <row r="124" spans="1:2" ht="12.75">
      <c r="A124">
        <v>2059</v>
      </c>
      <c r="B124" t="s">
        <v>91</v>
      </c>
    </row>
    <row r="125" spans="1:2" ht="12.75">
      <c r="A125">
        <v>2060</v>
      </c>
      <c r="B125" t="s">
        <v>90</v>
      </c>
    </row>
    <row r="126" spans="1:2" ht="12.75">
      <c r="A126">
        <v>2061</v>
      </c>
      <c r="B126" t="s">
        <v>91</v>
      </c>
    </row>
    <row r="127" spans="1:2" ht="12.75">
      <c r="A127">
        <v>2062</v>
      </c>
      <c r="B127" t="s">
        <v>91</v>
      </c>
    </row>
    <row r="128" spans="1:2" ht="12.75">
      <c r="A128">
        <v>2063</v>
      </c>
      <c r="B128" t="s">
        <v>91</v>
      </c>
    </row>
    <row r="129" spans="1:2" ht="12.75">
      <c r="A129">
        <v>2064</v>
      </c>
      <c r="B129" t="s">
        <v>90</v>
      </c>
    </row>
    <row r="130" spans="1:2" ht="12.75">
      <c r="A130">
        <v>2065</v>
      </c>
      <c r="B130" t="s">
        <v>91</v>
      </c>
    </row>
    <row r="131" spans="1:2" ht="12.75">
      <c r="A131">
        <v>2066</v>
      </c>
      <c r="B131" t="s">
        <v>91</v>
      </c>
    </row>
    <row r="132" spans="1:2" ht="12.75">
      <c r="A132">
        <v>2067</v>
      </c>
      <c r="B132" t="s">
        <v>91</v>
      </c>
    </row>
    <row r="133" spans="1:2" ht="12.75">
      <c r="A133">
        <v>2068</v>
      </c>
      <c r="B133" t="s">
        <v>90</v>
      </c>
    </row>
    <row r="134" spans="1:2" ht="12.75">
      <c r="A134">
        <v>2069</v>
      </c>
      <c r="B134" t="s">
        <v>91</v>
      </c>
    </row>
    <row r="135" spans="1:2" ht="12.75">
      <c r="A135">
        <v>2070</v>
      </c>
      <c r="B135" t="s">
        <v>91</v>
      </c>
    </row>
    <row r="136" spans="1:2" ht="12.75">
      <c r="A136">
        <v>2071</v>
      </c>
      <c r="B136" t="s">
        <v>91</v>
      </c>
    </row>
    <row r="137" spans="1:2" ht="12.75">
      <c r="A137">
        <v>2072</v>
      </c>
      <c r="B137" t="s">
        <v>90</v>
      </c>
    </row>
    <row r="138" spans="1:2" ht="12.75">
      <c r="A138">
        <v>2073</v>
      </c>
      <c r="B138" t="s">
        <v>91</v>
      </c>
    </row>
    <row r="139" spans="1:2" ht="12.75">
      <c r="A139">
        <v>2074</v>
      </c>
      <c r="B139" t="s">
        <v>91</v>
      </c>
    </row>
    <row r="140" spans="1:2" ht="12.75">
      <c r="A140">
        <v>2075</v>
      </c>
      <c r="B140" t="s">
        <v>91</v>
      </c>
    </row>
    <row r="141" spans="1:2" ht="12.75">
      <c r="A141">
        <v>2076</v>
      </c>
      <c r="B141" t="s">
        <v>90</v>
      </c>
    </row>
    <row r="142" spans="1:2" ht="12.75">
      <c r="A142">
        <v>2077</v>
      </c>
      <c r="B142" t="s">
        <v>91</v>
      </c>
    </row>
    <row r="143" spans="1:2" ht="12.75">
      <c r="A143">
        <v>2078</v>
      </c>
      <c r="B143" t="s">
        <v>91</v>
      </c>
    </row>
    <row r="144" spans="1:2" ht="12.75">
      <c r="A144">
        <v>2079</v>
      </c>
      <c r="B144" t="s">
        <v>91</v>
      </c>
    </row>
    <row r="145" spans="1:2" ht="12.75">
      <c r="A145">
        <v>2080</v>
      </c>
      <c r="B145" t="s">
        <v>90</v>
      </c>
    </row>
    <row r="146" spans="1:2" ht="12.75">
      <c r="A146">
        <v>2081</v>
      </c>
      <c r="B146" t="s">
        <v>91</v>
      </c>
    </row>
    <row r="147" spans="1:2" ht="12.75">
      <c r="A147">
        <v>2082</v>
      </c>
      <c r="B147" t="s">
        <v>91</v>
      </c>
    </row>
    <row r="148" spans="1:2" ht="12.75">
      <c r="A148">
        <v>2083</v>
      </c>
      <c r="B148" t="s">
        <v>91</v>
      </c>
    </row>
    <row r="149" spans="1:2" ht="12.75">
      <c r="A149">
        <v>2084</v>
      </c>
      <c r="B149" t="s">
        <v>90</v>
      </c>
    </row>
    <row r="150" spans="1:2" ht="12.75">
      <c r="A150">
        <v>2085</v>
      </c>
      <c r="B150" t="s">
        <v>91</v>
      </c>
    </row>
    <row r="151" spans="1:2" ht="12.75">
      <c r="A151">
        <v>2086</v>
      </c>
      <c r="B151" t="s">
        <v>91</v>
      </c>
    </row>
    <row r="152" spans="1:2" ht="12.75">
      <c r="A152">
        <v>2087</v>
      </c>
      <c r="B152" t="s">
        <v>91</v>
      </c>
    </row>
    <row r="153" spans="1:2" ht="12.75">
      <c r="A153">
        <v>2088</v>
      </c>
      <c r="B153" t="s">
        <v>90</v>
      </c>
    </row>
    <row r="154" spans="1:2" ht="12.75">
      <c r="A154">
        <v>2089</v>
      </c>
      <c r="B154" t="s">
        <v>91</v>
      </c>
    </row>
    <row r="155" spans="1:2" ht="12.75">
      <c r="A155">
        <v>2090</v>
      </c>
      <c r="B155" t="s">
        <v>91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Skandia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Trafikskadenämnden 2004</dc:creator>
  <cp:keywords/>
  <dc:description/>
  <cp:lastModifiedBy>Bexar, Pia</cp:lastModifiedBy>
  <cp:lastPrinted>2021-10-19T09:00:22Z</cp:lastPrinted>
  <dcterms:created xsi:type="dcterms:W3CDTF">1996-08-13T08:18:43Z</dcterms:created>
  <dcterms:modified xsi:type="dcterms:W3CDTF">2023-12-18T08:00:45Z</dcterms:modified>
  <cp:category/>
  <cp:version/>
  <cp:contentType/>
  <cp:contentStatus/>
</cp:coreProperties>
</file>